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E:\IDIPRON\WILLI\Herramientas de Gestión\Documentos Metodologicos\Admon Riesgos\2022\Corrupción\"/>
    </mc:Choice>
  </mc:AlternateContent>
  <xr:revisionPtr revIDLastSave="0" documentId="8_{FC1C9C1F-2AA9-443F-A811-E9D997D556DF}" xr6:coauthVersionLast="47" xr6:coauthVersionMax="47" xr10:uidLastSave="{00000000-0000-0000-0000-000000000000}"/>
  <bookViews>
    <workbookView xWindow="-120" yWindow="-120" windowWidth="29040" windowHeight="15840" firstSheet="4" activeTab="9" xr2:uid="{38379919-64FC-4686-AAE6-94F33B0ED37E}"/>
  </bookViews>
  <sheets>
    <sheet name="R1" sheetId="1" r:id="rId1"/>
    <sheet name="Datos" sheetId="4" state="hidden" r:id="rId2"/>
    <sheet name="ENCUESTA DE IMPACTO - R1" sheetId="2" r:id="rId3"/>
    <sheet name="R2" sheetId="5" r:id="rId4"/>
    <sheet name="ENCUESTA DE IMPACTO - R2" sheetId="6" r:id="rId5"/>
    <sheet name="R3" sheetId="7" r:id="rId6"/>
    <sheet name="ENCUESTA DE IMPACTO - R3" sheetId="8" r:id="rId7"/>
    <sheet name="R4" sheetId="9" r:id="rId8"/>
    <sheet name="ENCUESTA DE IMPACTO - R4" sheetId="10" r:id="rId9"/>
    <sheet name="R5" sheetId="11" r:id="rId10"/>
    <sheet name="ENCUESTA DE IMPACTO - R5" sheetId="12" r:id="rId11"/>
  </sheets>
  <definedNames>
    <definedName name="_xlnm.Print_Area" localSheetId="0">'R1'!$A$1:$AG$22</definedName>
    <definedName name="_xlnm.Print_Area" localSheetId="3">'R2'!$A$1:$AG$22</definedName>
    <definedName name="_xlnm.Print_Area" localSheetId="5">'R3'!$A$1:$AG$22</definedName>
    <definedName name="_xlnm.Print_Area" localSheetId="7">'R4'!$A$1:$AG$22</definedName>
    <definedName name="_xlnm.Print_Area" localSheetId="9">'R5'!$A$1:$AG$22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2" l="1"/>
  <c r="C23" i="12"/>
  <c r="D29" i="12" s="1"/>
  <c r="L22" i="11"/>
  <c r="L21" i="11"/>
  <c r="L20" i="11"/>
  <c r="M16" i="11" s="1"/>
  <c r="M19" i="11" s="1"/>
  <c r="L19" i="11"/>
  <c r="L18" i="11"/>
  <c r="L17" i="11"/>
  <c r="L16" i="11"/>
  <c r="G16" i="11"/>
  <c r="H16" i="11" s="1"/>
  <c r="D23" i="10"/>
  <c r="C23" i="10"/>
  <c r="D29" i="10" s="1"/>
  <c r="L22" i="9"/>
  <c r="L21" i="9"/>
  <c r="L20" i="9"/>
  <c r="L19" i="9"/>
  <c r="L18" i="9"/>
  <c r="L17" i="9"/>
  <c r="M16" i="9"/>
  <c r="M19" i="9" s="1"/>
  <c r="L16" i="9"/>
  <c r="G16" i="9"/>
  <c r="H16" i="9" s="1"/>
  <c r="D23" i="8"/>
  <c r="C23" i="8"/>
  <c r="D27" i="8" s="1"/>
  <c r="L22" i="7"/>
  <c r="L21" i="7"/>
  <c r="L20" i="7"/>
  <c r="L19" i="7"/>
  <c r="L18" i="7"/>
  <c r="L17" i="7"/>
  <c r="L16" i="7"/>
  <c r="M16" i="7" s="1"/>
  <c r="M19" i="7" s="1"/>
  <c r="G16" i="7"/>
  <c r="H16" i="7" s="1"/>
  <c r="D23" i="6"/>
  <c r="C23" i="6"/>
  <c r="D29" i="6" s="1"/>
  <c r="L22" i="5"/>
  <c r="L21" i="5"/>
  <c r="L20" i="5"/>
  <c r="L19" i="5"/>
  <c r="L18" i="5"/>
  <c r="L17" i="5"/>
  <c r="L16" i="5"/>
  <c r="M16" i="5" s="1"/>
  <c r="M19" i="5" s="1"/>
  <c r="G16" i="5"/>
  <c r="H16" i="5" s="1"/>
  <c r="D28" i="12" l="1"/>
  <c r="O19" i="11"/>
  <c r="P16" i="11"/>
  <c r="D27" i="12"/>
  <c r="D28" i="10"/>
  <c r="O19" i="9"/>
  <c r="P16" i="9"/>
  <c r="D27" i="10"/>
  <c r="D28" i="8"/>
  <c r="D29" i="8"/>
  <c r="O19" i="7"/>
  <c r="P16" i="7"/>
  <c r="O19" i="5"/>
  <c r="P16" i="5"/>
  <c r="D27" i="6"/>
  <c r="D28" i="6"/>
  <c r="Q19" i="11" l="1"/>
  <c r="R16" i="11" s="1"/>
  <c r="S16" i="11" s="1"/>
  <c r="T16" i="11" s="1"/>
  <c r="O16" i="11"/>
  <c r="Q19" i="9"/>
  <c r="R16" i="9" s="1"/>
  <c r="S16" i="9" s="1"/>
  <c r="T16" i="9" s="1"/>
  <c r="O16" i="9"/>
  <c r="O16" i="7"/>
  <c r="Q19" i="7"/>
  <c r="R16" i="7" s="1"/>
  <c r="S16" i="7" s="1"/>
  <c r="T16" i="7" s="1"/>
  <c r="Q19" i="5"/>
  <c r="R16" i="5" s="1"/>
  <c r="S16" i="5" s="1"/>
  <c r="T16" i="5" s="1"/>
  <c r="O16" i="5"/>
  <c r="D23" i="2" l="1"/>
  <c r="C23" i="2"/>
  <c r="G16" i="1"/>
  <c r="H16" i="1" s="1"/>
  <c r="L22" i="1"/>
  <c r="L21" i="1"/>
  <c r="L20" i="1"/>
  <c r="L19" i="1"/>
  <c r="L18" i="1"/>
  <c r="L17" i="1"/>
  <c r="L16" i="1"/>
  <c r="D27" i="2" l="1"/>
  <c r="D29" i="2"/>
  <c r="D28" i="2"/>
  <c r="M16" i="1"/>
  <c r="M19" i="1" s="1"/>
  <c r="O19" i="1" s="1"/>
  <c r="Q19" i="1" s="1"/>
  <c r="R16" i="1" s="1"/>
  <c r="S16" i="1" s="1"/>
  <c r="T16" i="1" s="1"/>
  <c r="P16" i="1" l="1"/>
  <c r="O16" i="1"/>
</calcChain>
</file>

<file path=xl/sharedStrings.xml><?xml version="1.0" encoding="utf-8"?>
<sst xmlns="http://schemas.openxmlformats.org/spreadsheetml/2006/main" count="779" uniqueCount="196">
  <si>
    <t>PROCESO</t>
  </si>
  <si>
    <t>PLANEACIÓN</t>
  </si>
  <si>
    <t>CÓDIGO</t>
  </si>
  <si>
    <t>VERSIÓN</t>
  </si>
  <si>
    <t>ASIGNADO</t>
  </si>
  <si>
    <t>MAPA DE RIESGOS DE CORRUPCIÓN</t>
  </si>
  <si>
    <t>PÁGINA</t>
  </si>
  <si>
    <t>NO</t>
  </si>
  <si>
    <t>VIGENTE DESDE</t>
  </si>
  <si>
    <t>ADECUADO</t>
  </si>
  <si>
    <t>MODERADO</t>
  </si>
  <si>
    <t>CONFIABLE</t>
  </si>
  <si>
    <t>IDENTIFICACIÓN DEL RIESGO</t>
  </si>
  <si>
    <t>VALORACIÓN DEL RIESGO</t>
  </si>
  <si>
    <t>SE INVESTIGAN Y SE RESUELVEN OPORTUNAMENTE</t>
  </si>
  <si>
    <t>CAUSA</t>
  </si>
  <si>
    <t>RIESGO</t>
  </si>
  <si>
    <t>ANÁLISIS DEL RIESGO</t>
  </si>
  <si>
    <t>EVALUACIÓN DEL RIESGO</t>
  </si>
  <si>
    <t>RIESGO RESIDUAL</t>
  </si>
  <si>
    <t>COMPLETA</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</si>
  <si>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</si>
  <si>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</si>
  <si>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</si>
  <si>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</si>
  <si>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</si>
  <si>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</si>
  <si>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</si>
  <si>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</si>
  <si>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</si>
  <si>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</si>
  <si>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ZONA DE RIESGO RESIDUAL</t>
  </si>
  <si>
    <t>OPCIÓN DE MANEJO</t>
  </si>
  <si>
    <t>ACCIONES DE CONTINGENCIA EN CASO DE MATERIALIZACIÓN DEL RIESGO</t>
  </si>
  <si>
    <t>ZONA DE RIESGO INHERENTE</t>
  </si>
  <si>
    <t>ACCIONES A IMPLEMENTAR PARA EL FORTALECIMIENTO</t>
  </si>
  <si>
    <t>PERIODO DE EJECUCIÓN DE LAS ACCIONES A IMPLEMENTAR</t>
  </si>
  <si>
    <t>OBSERVACIONES DEL MONITOREO</t>
  </si>
  <si>
    <t>¿Existe un responsable asignado a la ejecución del control?</t>
  </si>
  <si>
    <t>DIRECTAMENTE</t>
  </si>
  <si>
    <t>EXTREMO</t>
  </si>
  <si>
    <t>ALTO</t>
  </si>
  <si>
    <t>¿El responsable tiene la autoridad y adecuada segregación de funciones en la ejecución del control?</t>
  </si>
  <si>
    <t>MAYOR</t>
  </si>
  <si>
    <t>¿La oportunidad en que se ejecuta el control ayuda a prevenir la mitigación del riesgo o a detectar la materialización del riesgo de manera oportuna?</t>
  </si>
  <si>
    <t>No. De columnas en la matriz de riesgo que se desplaza en el eje de la probabilidad.</t>
  </si>
  <si>
    <t>CATASTRÓFICO</t>
  </si>
  <si>
    <t>¿Las actividades que se desarrollan en el
control realmente buscan por si sola prevenir o detectar las causas que pueden dar origen al riesgo, Ej.: verificar, validar, cotejar, comparar, revisar, etc.?</t>
  </si>
  <si>
    <t>PREVENIR</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</si>
  <si>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</si>
  <si>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</si>
  <si>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</si>
  <si>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FORMATO PARA DETERMINAR EL IMPACTO</t>
  </si>
  <si>
    <t xml:space="preserve">Nº </t>
  </si>
  <si>
    <t xml:space="preserve">PREGUNTA </t>
  </si>
  <si>
    <t>RESPUESTA</t>
  </si>
  <si>
    <t>SI EL RIESGO DE CORRUPCIÓN SE MATERIALIZA PODRÍA...</t>
  </si>
  <si>
    <t>SI</t>
  </si>
  <si>
    <t>¿Afectar al grupo de funcionarios del proceso?</t>
  </si>
  <si>
    <t>¿Afectar el cumplimiento de metas y objetivos de la dependencia?</t>
  </si>
  <si>
    <t xml:space="preserve">¿Afectar el cumplimiento de misión de la Entidad? </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</si>
  <si>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</si>
  <si>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</si>
  <si>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</si>
  <si>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</si>
  <si>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</si>
  <si>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</si>
  <si>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</si>
  <si>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</si>
  <si>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</si>
  <si>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</si>
  <si>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</si>
  <si>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</si>
  <si>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</si>
  <si>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</si>
  <si>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</si>
  <si>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</si>
  <si>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PREGUNTAS AFIRMATIVAS:                     
TOTAL PREGUNTAS NEGATIVAS:</t>
  </si>
  <si>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UNA a CINCO</t>
    </r>
    <r>
      <rPr>
        <sz val="11"/>
        <color theme="1"/>
        <rFont val="Times New Roman"/>
        <family val="1"/>
      </rPr>
      <t xml:space="preserve"> pregunta(s) genera un impacto </t>
    </r>
    <r>
      <rPr>
        <b/>
        <sz val="11"/>
        <color theme="1"/>
        <rFont val="Times New Roman"/>
        <family val="1"/>
      </rPr>
      <t>MODERADO.</t>
    </r>
  </si>
  <si>
    <r>
      <t>·</t>
    </r>
    <r>
      <rPr>
        <sz val="7"/>
        <color theme="1"/>
        <rFont val="Times New Roman"/>
        <family val="1"/>
      </rPr>
      <t xml:space="preserve">  </t>
    </r>
    <r>
      <rPr>
        <sz val="11"/>
        <color theme="1"/>
        <rFont val="Times New Roman"/>
        <family val="1"/>
      </rPr>
      <t xml:space="preserve">Responder afirmativamente de </t>
    </r>
    <r>
      <rPr>
        <b/>
        <sz val="11"/>
        <color theme="1"/>
        <rFont val="Times New Roman"/>
        <family val="1"/>
      </rPr>
      <t>SEIS a ONCE</t>
    </r>
    <r>
      <rPr>
        <sz val="11"/>
        <color theme="1"/>
        <rFont val="Times New Roman"/>
        <family val="1"/>
      </rPr>
      <t xml:space="preserve"> preguntas genera un impacto </t>
    </r>
    <r>
      <rPr>
        <b/>
        <sz val="11"/>
        <color theme="1"/>
        <rFont val="Times New Roman"/>
        <family val="1"/>
      </rPr>
      <t>MAYOR.</t>
    </r>
  </si>
  <si>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DOCE a DIECINUEVE</t>
    </r>
    <r>
      <rPr>
        <sz val="11"/>
        <color theme="1"/>
        <rFont val="Times New Roman"/>
        <family val="1"/>
      </rPr>
      <t xml:space="preserve"> preguntas genera un impacto </t>
    </r>
    <r>
      <rPr>
        <b/>
        <sz val="11"/>
        <color theme="1"/>
        <rFont val="Times New Roman"/>
        <family val="1"/>
      </rPr>
      <t>CATASTRÓFICO.</t>
    </r>
  </si>
  <si>
    <r>
      <rPr>
        <b/>
        <sz val="11"/>
        <color theme="1"/>
        <rFont val="Times New Roman"/>
        <family val="1"/>
      </rPr>
      <t xml:space="preserve">MODERADO: </t>
    </r>
    <r>
      <rPr>
        <sz val="11"/>
        <color theme="1"/>
        <rFont val="Times New Roman"/>
        <family val="1"/>
      </rPr>
      <t>Genera medianas consecuencias sobre la entidad.</t>
    </r>
  </si>
  <si>
    <r>
      <rPr>
        <b/>
        <sz val="11"/>
        <color theme="1"/>
        <rFont val="Times New Roman"/>
        <family val="1"/>
      </rPr>
      <t xml:space="preserve">MAYOR: </t>
    </r>
    <r>
      <rPr>
        <sz val="11"/>
        <color theme="1"/>
        <rFont val="Times New Roman"/>
        <family val="1"/>
      </rPr>
      <t>Genera altas consecuencias sobre la entidad.</t>
    </r>
  </si>
  <si>
    <r>
      <rPr>
        <b/>
        <sz val="11"/>
        <color theme="1"/>
        <rFont val="Times New Roman"/>
        <family val="1"/>
      </rPr>
      <t xml:space="preserve">CATASTROFICO: </t>
    </r>
    <r>
      <rPr>
        <sz val="11"/>
        <color theme="1"/>
        <rFont val="Times New Roman"/>
        <family val="1"/>
      </rPr>
      <t>Genera consecuencias desastrosas para la entidad.</t>
    </r>
  </si>
  <si>
    <t>E-PLA-FT 020</t>
  </si>
  <si>
    <t xml:space="preserve">1 de 1 </t>
  </si>
  <si>
    <t xml:space="preserve">  05</t>
  </si>
  <si>
    <t>OBJETIVO DEL PROCESO</t>
  </si>
  <si>
    <t>ALCANCE DEL PROCESO</t>
  </si>
  <si>
    <t>FECHA DE ACTUALIZACIÓN</t>
  </si>
  <si>
    <t>3 SEGUIMIENTO</t>
  </si>
  <si>
    <t>No. de Riesgo</t>
  </si>
  <si>
    <t>PROBABILIDAD INHERENTE</t>
  </si>
  <si>
    <t>IMPACTO INHERENTE</t>
  </si>
  <si>
    <t>CONDICIONES RIESGO INHERENTE</t>
  </si>
  <si>
    <t>MUY BAJA - MODERADO</t>
  </si>
  <si>
    <t>MUY BAJA - MAYOR</t>
  </si>
  <si>
    <t>MUY BAJA - CATASTRÓFICO</t>
  </si>
  <si>
    <t>BAJA - MODERADO</t>
  </si>
  <si>
    <t>BAJA - MAYOR</t>
  </si>
  <si>
    <t>BAJA - CATASTRÓFICO</t>
  </si>
  <si>
    <t>MEDIA - MODERADO</t>
  </si>
  <si>
    <t>MEDIA - CATASTRÓFICO</t>
  </si>
  <si>
    <t>ALTA - MODERADO</t>
  </si>
  <si>
    <t>ALTA - MAYOR</t>
  </si>
  <si>
    <t>ALTA - CATASTRÓFICO</t>
  </si>
  <si>
    <t>MUY ALTA - MODERADO</t>
  </si>
  <si>
    <t>MUY ALTA - MAYOR</t>
  </si>
  <si>
    <t>MUY BAJA</t>
  </si>
  <si>
    <t>BAJA</t>
  </si>
  <si>
    <t>MEDIA</t>
  </si>
  <si>
    <t>ALTA</t>
  </si>
  <si>
    <t>MUY ALTA</t>
  </si>
  <si>
    <t>MUY ALTA - CATASTRÓFICO</t>
  </si>
  <si>
    <t>PROBABILIDAD RESIDUAL</t>
  </si>
  <si>
    <t>MEDIA - MAYOR</t>
  </si>
  <si>
    <t>ACCIONESPARA EL FORTALECIMIENTO DE LOS CONTROLES</t>
  </si>
  <si>
    <t>CONSECUENCIA</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</si>
  <si>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</si>
  <si>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</si>
  <si>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</si>
  <si>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</si>
  <si>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</si>
  <si>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</si>
  <si>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</si>
  <si>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</si>
  <si>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</si>
  <si>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</si>
  <si>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</si>
  <si>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</si>
  <si>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ni resuelven oportunamente</t>
  </si>
  <si>
    <t>Completa</t>
  </si>
  <si>
    <t>Incopleta</t>
  </si>
  <si>
    <t>No existe</t>
  </si>
  <si>
    <t>Opciones de Manejo</t>
  </si>
  <si>
    <t>REDUCIR EL RIESGO</t>
  </si>
  <si>
    <t>EVITAR EL RIESGO</t>
  </si>
  <si>
    <t>PRODUCTO O REGISTRO QUE QUEDA DE LA EJECUCIÓN DE LAS ACCIONES PARA FORTALECER EL RIESGO</t>
  </si>
  <si>
    <t>1 SEGUIMIENTO</t>
  </si>
  <si>
    <t xml:space="preserve">MONITOREO </t>
  </si>
  <si>
    <t>FECHA DEL MONITOREO</t>
  </si>
  <si>
    <t>REPORTE DE LA EJECUCIÓN DE LOS CONTROLES</t>
  </si>
  <si>
    <t>REPORTE DE LA EJECUCIÓN DE LAS ACCIONES PARA EL FORTALECIMENTO DEL RIESGO</t>
  </si>
  <si>
    <t>¿SE MATERIALIZO EL RIESGO DURANTE EL PERIODO?</t>
  </si>
  <si>
    <t>REPORTE DE LAS ACCIONES DESARROLLADAS EN CASO DE QUE SE HAYA MATERIALIZADO EL RIESGO</t>
  </si>
  <si>
    <t>SEGUIMIENTO Y EVALUACIÓN</t>
  </si>
  <si>
    <t xml:space="preserve">OBSERVACIONES OFICINA ASESORA DE PLANEACIÓN </t>
  </si>
  <si>
    <t>OBSERVACIONES OFICINA DE          CONTROL INTERNO</t>
  </si>
  <si>
    <t>FORMULACIÓN</t>
  </si>
  <si>
    <t>RANGO DE LA EJECUCION DE CADA CONTROL</t>
  </si>
  <si>
    <r>
      <rPr>
        <b/>
        <sz val="11"/>
        <color theme="1"/>
        <rFont val="Calibri"/>
        <family val="2"/>
        <scheme val="minor"/>
      </rPr>
      <t>FUERTE</t>
    </r>
    <r>
      <rPr>
        <sz val="11"/>
        <color theme="1"/>
        <rFont val="Calibri"/>
        <family val="2"/>
        <scheme val="minor"/>
      </rPr>
      <t xml:space="preserve"> (Siempre se Ejecuta)</t>
    </r>
  </si>
  <si>
    <r>
      <rPr>
        <b/>
        <sz val="11"/>
        <color theme="1"/>
        <rFont val="Calibri"/>
        <family val="2"/>
        <scheme val="minor"/>
      </rPr>
      <t>MODERADO</t>
    </r>
    <r>
      <rPr>
        <sz val="11"/>
        <color theme="1"/>
        <rFont val="Calibri"/>
        <family val="2"/>
        <scheme val="minor"/>
      </rPr>
      <t xml:space="preserve"> (Algunas Veces)</t>
    </r>
  </si>
  <si>
    <r>
      <rPr>
        <b/>
        <sz val="11"/>
        <color theme="1"/>
        <rFont val="Calibri"/>
        <family val="2"/>
        <scheme val="minor"/>
      </rPr>
      <t>DÉBIL</t>
    </r>
    <r>
      <rPr>
        <sz val="11"/>
        <color theme="1"/>
        <rFont val="Calibri"/>
        <family val="2"/>
        <scheme val="minor"/>
      </rPr>
      <t xml:space="preserve"> (No se Ejecuta)</t>
    </r>
  </si>
  <si>
    <t>FUERTE (Siempre se Ejecuta)</t>
  </si>
  <si>
    <t>X</t>
  </si>
  <si>
    <t>GESTION FINANCIERA</t>
  </si>
  <si>
    <t>Planear, gestionar y controlar los recursos del IDIPRON mediante los diferentes lineamientos financieros, con el fin de dar cumplimiento a los objetivos institucionales de manera transparente, eficiente y agíl **</t>
  </si>
  <si>
    <t>El proceso comienza con la programacion anual del anteproyecto de presupuesto; y una vez que ingresan al IDIPRON los recursos financieras a través de transferencias, convenios, donaciones y los demás conceptos, se realiza la causacion y pago conforme a lo presupuestado y aprobado con el fin de dar cumplimiento a todas las operaciones que el Instituto requiere para su funcionamiento, culminando con el respectivo cierre de las operaciones. **</t>
  </si>
  <si>
    <t>Manipulación de la información del aplicativo contable SYSMAN por parte de los usuarios autorizados del proceso de Gestión Financiera para beneficio propio o de un tercero.</t>
  </si>
  <si>
    <t xml:space="preserve">
 - Herramienta de seguridad desactualizada
- Falta de control en la aprobación de usuarios y permiso de consulta de la aplicación contable SYSMAN </t>
  </si>
  <si>
    <t xml:space="preserve"> - Presentación de informes financieros no acorde a la realidad financiera del Instituto.
 - Sanciones y/o multas. </t>
  </si>
  <si>
    <t>Mensualmente  la responsable del área de Contabilidad realiza la revisión de los usuarios y perfiles que se encuentren creados en el aplicativo contable, revisando las funciones que realiza y que  los permisos otorgados correspondan a los establecidos por la responsable del área;  si en algun momento se presenta alguna inconsistencia con la aplicación contable se debe informar al área de sistemas mediante Aranda.</t>
  </si>
  <si>
    <t xml:space="preserve"> - Identificar quien y la fecha de la impresión de auxiliar 
 - Identificar si el auxiliar es impreso por personas ajenas al área de contabilidad y si la información fue tomada en cuenta para alguna toma de decisiones significativa.
 - Informar al lider del proceso y dar la información financiera del caso.
- Identificar la posible solución como: Correr proceso, Anular documento, reversar, modificar las afectaciones</t>
  </si>
  <si>
    <t>Realizar capacitaciones al personal que confroma el equipo de contabilidad en cuanto a la importancia y responsabilidad del manejo de la información financiera.</t>
  </si>
  <si>
    <t>Listados de Asistencia</t>
  </si>
  <si>
    <t>01/02/2022 al 30/11/2022</t>
  </si>
  <si>
    <t>Omision intencional de los requisitos o actividades para la creación y/o modificación de datos de terceros, para beneficio economico propio o de un particular</t>
  </si>
  <si>
    <t xml:space="preserve">Sistemas de información sin los controles debidos
Documentación no legible
Inadecuada verificación de la documentación </t>
  </si>
  <si>
    <t xml:space="preserve"> - Pagos a terceros accidental o deliberadamente, o rechazo en el pago a contratistas.
- Mala ejecución del PAC de la entidad debido a rechazo en los pagos.
 - Generar el Certificado de Registro Presupuestal viciado. 
 </t>
  </si>
  <si>
    <t>Los funcionarios o contratistas del área de presupuesto revisan que la solicitud de creación o modificación de terceros se realice desde un correo electrónico institucional al correo terceros1@idipron.gov.co, con los documentos descritos en las condiciones generales del procedimiento  de Creación y/o modificación de terceros A-GFI-PR-018, los cuales deben ser legibles. Una vez creado el tercero, verificación de la información registrada en el aplicativo de Sysman, para proceder a la solicitud de creación y/o modificación de terceros a la Secretaria de Hacienda Distrital. En caso se que la solicitud no cumpla con los requisitos, se devuelve la solicitud.</t>
  </si>
  <si>
    <t>Se solicitan las certificaciones bancarias de los terceros afectados para proceder con la verificación de la cuenta creada anteriormente y posteriormente se corrige la cuenta bancaria en el aplicativo Sysman de la entidad y en Predis de la SHD.
- En caso de presentar inconsistencia en datos como número de cedula o NIT, se verificará la información con documentos como el RIT y el RUT del tercero, para de esta manera evitar materialización del riesgo.</t>
  </si>
  <si>
    <t>Realizar capacitaciones al personal que confroma el equipo de presupuesto en cuanto a la importancia y responsabilidad en proceso de creación de terceros.
Socializar tips informativos con el tramite pertinente para solicitar la creación de terceros.</t>
  </si>
  <si>
    <t>Listados de Asistencia
Correos electrónicos</t>
  </si>
  <si>
    <t>Posibilidad de omitir intensionalemente la verificación de requisitos para el pago a proveedores y contratistas para beneficio propio o de un tercero</t>
  </si>
  <si>
    <t xml:space="preserve">
1.Ausencia de controles y alarmas en el sistema
2. Abuso de poder y favorecimiento a propios o a terceros</t>
  </si>
  <si>
    <t xml:space="preserve">*Perdida de recursos financieros.
* Investigaciones por entes de control.
*Demanda por parte del tercero afectado. </t>
  </si>
  <si>
    <t>Antes de realizar el pago, el o la responsable del área de tesorería y el Subdirector Administrativo y Financiero realizan la revisión de la Relación Pagos Ordenes de Servicio; Si la fuente son recursos administrados, verifican que el archivo plano cargado en el portal bancario coincida con el valor y la cantidad de pagos relacionados, si la fuente es recursos distrito revisan dentro del workflow del aplicativo BogData, el número del lote, descargan el PDF, revisan el valor a pagar y firman digitalmente.</t>
  </si>
  <si>
    <t>1. Se emite orden de no pago para el caso de cheque.
2. Comunicarse con el banco para detener la transacción.
3. Comunicarse con el tercero a fin de informarle que recibió un pago inadecuado. 
4. Informarle al Subdirector Financiero la situación.</t>
  </si>
  <si>
    <t>1. Solicitar al área de presupuesto que nos informe si existen contratistas con cesión de contrato que comprometan recursos administrados.
2. Validar que la información registrada en las Cuentas por pagar coincida con la información del comprobante de egresos.</t>
  </si>
  <si>
    <t>01/01/2022 AL 30/11/2022</t>
  </si>
  <si>
    <t>Omision intencional de los requisitos o actividades por parte de los servidores o contratistas del proceso de Gestión Financiera   para la entrega de tarjetas débito prepago  y claves para beneficio propio o de jóvenes no beneficiarios del pago de estímulos de corresponsabilidad.</t>
  </si>
  <si>
    <t xml:space="preserve">
1.Debilidad en los puntos de control establecidos en la oficina.
2. Suplantación de los jóvenes beneficiarios del estímulo de corresponsabilidad. </t>
  </si>
  <si>
    <t>1.Demora en el pago al joven titular beneficiario.
2.Perdida de Recursos financieros.
3. Inicio de investigaciones. (denuncios)</t>
  </si>
  <si>
    <t>El funcionario o contratista responsable de administrar las tarjetas debito prepago de los jóvenes vinculados al estimulo de corresponabilidad, al momento de entregar una tarjeta de reposicion, solicita el documento en físico del beneficiario y comprueba con la foto de la cédula de ciudadanía la identidad de la persona, se solicita que registre en el formato A-GFI-FT-007 Planilla Entrega de Tarjetas Prepagadas o SITP el numero de documento, y la firma tal como aparece en el documento de identidad; adicionalmente se solicita que indique fecha y lugar de nacimiento y edad y estos datos se confrontan contra el documento presentado. En caso de que el funcionario o contratista responsable de administrar las tarjetas debito prepago tenga dudas frente a la identidad de la persona, revisa la información del beneficiario en SIMI para corroborar la información, si persisten las dudas,  no realiza la entrega de la tarjeta y se  informa a la persona que debe solicitar una certificación emitida por el área de Convenios para poder hacer la entrega del plástico.</t>
  </si>
  <si>
    <t>1.No entregar la Tarjeta.
2.Bloquearla en el portal Redeban.</t>
  </si>
  <si>
    <t>1. Registrar en la "Base de reposición de tarjetas" que se encuentra en la Intranet en la pagina del Idipron en tiempo real  todas las tarjetas que lleguen para la entrega así como el registro de la entrega de la misma a los/as jóvenes beneficiarios.
2. Verificar los documentos de identidad en SIMI de cada beneficiario constatando que no haya suplantación.</t>
  </si>
  <si>
    <t>Informes mensuales generados por la "Base de reposición de Tarjeras" de las tarjetas que llegan al Idipron así como el informe de tarjetas entregadas a los beneficiarios mensualmente. 
Planilla de entrega de tarjetas prepagadas o SITP</t>
  </si>
  <si>
    <t>Correos electrónicos con el área de presupuesto sobre los contratistas con contratos cedidos.</t>
  </si>
  <si>
    <t>Sustracción de claves y nombres de usuarios por parte de los servidores o contratistas del proceso de Gestión Financiera para beneficio propio o de un tercero</t>
  </si>
  <si>
    <t xml:space="preserve">
Vulnerabilidad de los sistemas electrónicos, para el manejo de los portales bancarios.</t>
  </si>
  <si>
    <t>1. Perdida de información y recursos financieros.
2. Investigaciones por entes de control.</t>
  </si>
  <si>
    <t>El responsable del área de tesorería,  todos los días realiza la custodia de los token del Instituto para lo cual usa las cajas fuertes dispuestas para guardarlas con seguridad.
Así mismo, la responsable del área de tesorería rcuenta con el único computador habilitado para realizar los pagos  y es desde dicho equipo desde donde se realizan los pagos de la entidad.</t>
  </si>
  <si>
    <t>1. Comunicarse con la entidad bancaria para verificar la situación.
2. Informar al Subdirector Administrativo Financiero 
3.Solicitar al Área de Sistemas las verificaciones y actualizaciones respectivas.</t>
  </si>
  <si>
    <t>Solicitar cuatrimestralmente a los miembros del Área el cambio de la clave de acceso a los computadores de la entidad.
Asegurar que los token se mantengan almacenados en la caja fuerte prevista para ello.</t>
  </si>
  <si>
    <t>*Correo electrónico enviado a los miembros del área de tesorería.
*Pantallazos que evidencian el cambio de contraseñas.</t>
  </si>
  <si>
    <t>01/01/2022 AL 30/12/2022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</si>
</sst>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0"/>
      <color theme="0" tint="-0.34998626667073579"/>
      <name val="Times New Roman"/>
      <family val="1"/>
    </font>
    <font>
      <sz val="11"/>
      <color theme="1"/>
      <name val="Symbol"/>
      <family val="1"/>
      <charset val="2"/>
    </font>
    <font>
      <sz val="7"/>
      <color theme="1"/>
      <name val="Times New Roman"/>
      <family val="1"/>
    </font>
    <font>
      <sz val="16"/>
      <color theme="1"/>
      <name val="Times New Roman"/>
      <family val="1"/>
    </font>
    <font>
      <b/>
      <sz val="20"/>
      <color theme="1"/>
      <name val="Calibri"/>
      <family val="2"/>
      <scheme val="minor"/>
    </font>
    <font>
      <b/>
      <sz val="20"/>
      <color theme="1"/>
      <name val="Times New Roman"/>
      <family val="1"/>
    </font>
    <font>
      <sz val="14"/>
      <color theme="1"/>
      <name val="Times New Roman"/>
      <family val="1"/>
    </font>
    <font>
      <sz val="14"/>
      <name val="Times New Roman"/>
      <family val="1"/>
    </font>
    <font>
      <sz val="12"/>
      <name val="Times New Roman"/>
      <family val="1"/>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5" tint="0.599993896298104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203">
    <xf numFmtId="0" fontId="0" fillId="0" borderId="0" xfId="0"/>
    <xf numFmtId="0" fontId="3" fillId="0" borderId="0" xfId="0" applyFont="1" applyProtection="1"/>
    <xf numFmtId="0" fontId="2" fillId="0" borderId="0" xfId="0" applyFont="1" applyProtection="1"/>
    <xf numFmtId="0" fontId="6" fillId="3" borderId="10" xfId="0" applyFont="1" applyFill="1" applyBorder="1" applyAlignment="1" applyProtection="1">
      <alignment horizontal="center" vertical="center"/>
    </xf>
    <xf numFmtId="0" fontId="7" fillId="3" borderId="11" xfId="0" applyFont="1" applyFill="1" applyBorder="1" applyAlignment="1" applyProtection="1">
      <alignment horizontal="center" vertical="center" wrapText="1"/>
    </xf>
    <xf numFmtId="0" fontId="9" fillId="0" borderId="12" xfId="0" applyFont="1" applyBorder="1" applyAlignment="1" applyProtection="1">
      <alignment horizontal="justify" vertical="top" wrapText="1"/>
    </xf>
    <xf numFmtId="0" fontId="2" fillId="0" borderId="13" xfId="0" applyFont="1" applyBorder="1" applyAlignment="1" applyProtection="1">
      <alignment horizontal="center" vertical="center" wrapText="1"/>
      <protection locked="0"/>
    </xf>
    <xf numFmtId="1" fontId="9" fillId="0" borderId="13" xfId="0" applyNumberFormat="1" applyFont="1" applyBorder="1" applyAlignment="1" applyProtection="1">
      <alignment horizontal="center" vertical="center"/>
    </xf>
    <xf numFmtId="0" fontId="9" fillId="0" borderId="15" xfId="0" applyFont="1" applyBorder="1" applyAlignment="1" applyProtection="1">
      <alignment horizontal="justify" vertical="top" wrapText="1"/>
    </xf>
    <xf numFmtId="0" fontId="2" fillId="0" borderId="16" xfId="0" applyFont="1" applyBorder="1" applyAlignment="1" applyProtection="1">
      <alignment horizontal="center" vertical="center" wrapText="1"/>
      <protection locked="0"/>
    </xf>
    <xf numFmtId="1" fontId="9" fillId="0" borderId="16" xfId="0" applyNumberFormat="1" applyFont="1" applyBorder="1" applyAlignment="1" applyProtection="1">
      <alignment horizontal="center" vertical="center"/>
    </xf>
    <xf numFmtId="0" fontId="9" fillId="0" borderId="0" xfId="0" applyFont="1" applyAlignment="1">
      <alignment vertical="top" wrapText="1"/>
    </xf>
    <xf numFmtId="0" fontId="9" fillId="5" borderId="1" xfId="0" applyFont="1" applyFill="1" applyBorder="1" applyAlignment="1" applyProtection="1">
      <alignment horizontal="center" vertical="center" wrapText="1"/>
    </xf>
    <xf numFmtId="0" fontId="9" fillId="0" borderId="19" xfId="0" applyFont="1" applyBorder="1" applyAlignment="1" applyProtection="1">
      <alignment horizontal="justify" vertical="top" wrapText="1"/>
    </xf>
    <xf numFmtId="0" fontId="0" fillId="0" borderId="0" xfId="0"/>
    <xf numFmtId="0" fontId="4" fillId="7" borderId="36" xfId="0" applyFont="1" applyFill="1" applyBorder="1" applyAlignment="1">
      <alignment horizontal="justify" vertical="center" wrapText="1"/>
    </xf>
    <xf numFmtId="0" fontId="4" fillId="7" borderId="35" xfId="0" applyFont="1" applyFill="1" applyBorder="1" applyAlignment="1">
      <alignment horizontal="justify" vertical="center" wrapText="1"/>
    </xf>
    <xf numFmtId="0" fontId="5" fillId="0" borderId="35" xfId="0" applyFont="1" applyBorder="1" applyAlignment="1">
      <alignment horizontal="justify" vertical="center" wrapText="1"/>
    </xf>
    <xf numFmtId="0" fontId="4" fillId="7" borderId="35" xfId="0" applyFont="1" applyFill="1" applyBorder="1" applyAlignment="1">
      <alignment horizontal="center" vertical="center" wrapText="1"/>
    </xf>
    <xf numFmtId="0" fontId="4" fillId="7" borderId="34" xfId="0" applyFont="1" applyFill="1" applyBorder="1" applyAlignment="1">
      <alignment horizontal="justify" vertical="center" wrapText="1"/>
    </xf>
    <xf numFmtId="0" fontId="4" fillId="7" borderId="43" xfId="0" applyFont="1" applyFill="1" applyBorder="1" applyAlignment="1">
      <alignment horizontal="justify" vertical="center" wrapText="1"/>
    </xf>
    <xf numFmtId="0" fontId="0" fillId="0" borderId="0" xfId="0" applyAlignment="1">
      <alignment wrapText="1"/>
    </xf>
    <xf numFmtId="0" fontId="2" fillId="2" borderId="6"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14" fontId="2" fillId="2" borderId="0" xfId="0" applyNumberFormat="1" applyFont="1" applyFill="1" applyBorder="1" applyAlignment="1" applyProtection="1">
      <alignment horizontal="center" vertical="center"/>
    </xf>
    <xf numFmtId="14" fontId="2" fillId="2" borderId="6" xfId="0" applyNumberFormat="1" applyFont="1" applyFill="1" applyBorder="1" applyAlignment="1" applyProtection="1">
      <alignment horizontal="center" vertical="center"/>
    </xf>
    <xf numFmtId="0" fontId="2" fillId="2" borderId="2" xfId="0" applyFont="1" applyFill="1" applyBorder="1" applyAlignment="1" applyProtection="1">
      <alignment horizontal="left" vertical="center"/>
    </xf>
    <xf numFmtId="0" fontId="2" fillId="8" borderId="1" xfId="0" applyFont="1" applyFill="1" applyBorder="1" applyAlignment="1" applyProtection="1">
      <alignment horizontal="center" vertical="center"/>
    </xf>
    <xf numFmtId="0" fontId="0" fillId="0" borderId="1" xfId="0" applyBorder="1"/>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2" fillId="2" borderId="8" xfId="0" applyFont="1" applyFill="1" applyBorder="1" applyAlignment="1" applyProtection="1">
      <alignment vertical="center"/>
    </xf>
    <xf numFmtId="0" fontId="2" fillId="8" borderId="1"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3" borderId="7" xfId="0" applyFont="1" applyFill="1" applyBorder="1" applyAlignment="1" applyProtection="1">
      <alignment horizontal="center"/>
    </xf>
    <xf numFmtId="0" fontId="2" fillId="3" borderId="1"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6" fillId="3" borderId="23"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9" fillId="0" borderId="0" xfId="0" applyFont="1" applyBorder="1" applyAlignment="1">
      <alignment vertical="top" wrapText="1"/>
    </xf>
    <xf numFmtId="0" fontId="9" fillId="0" borderId="50" xfId="0" applyFont="1" applyBorder="1" applyAlignment="1" applyProtection="1">
      <alignment horizontal="justify" vertical="top" wrapText="1"/>
    </xf>
    <xf numFmtId="0" fontId="2" fillId="0" borderId="51" xfId="0" applyFont="1" applyBorder="1" applyAlignment="1" applyProtection="1">
      <alignment horizontal="center" vertical="center" wrapText="1"/>
      <protection locked="0"/>
    </xf>
    <xf numFmtId="1" fontId="9" fillId="0" borderId="51" xfId="0" applyNumberFormat="1" applyFont="1" applyBorder="1" applyAlignment="1" applyProtection="1">
      <alignment horizontal="center" vertical="center"/>
    </xf>
    <xf numFmtId="0" fontId="2" fillId="2" borderId="9"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protection locked="0"/>
    </xf>
    <xf numFmtId="0" fontId="2" fillId="0" borderId="0" xfId="0" applyFont="1" applyFill="1" applyBorder="1" applyAlignment="1" applyProtection="1">
      <alignment horizontal="justify" vertical="center" wrapText="1"/>
      <protection locked="0"/>
    </xf>
    <xf numFmtId="0" fontId="2" fillId="3" borderId="23" xfId="0" applyFont="1" applyFill="1" applyBorder="1" applyAlignment="1" applyProtection="1">
      <alignment horizontal="center" vertical="center" wrapText="1"/>
    </xf>
    <xf numFmtId="0" fontId="2" fillId="3" borderId="26"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xf>
    <xf numFmtId="49" fontId="11" fillId="2" borderId="1" xfId="0" applyNumberFormat="1" applyFont="1" applyFill="1" applyBorder="1" applyAlignment="1" applyProtection="1">
      <alignment horizontal="center" vertical="center"/>
    </xf>
    <xf numFmtId="14" fontId="11" fillId="2" borderId="1" xfId="0" applyNumberFormat="1" applyFont="1" applyFill="1" applyBorder="1" applyAlignment="1" applyProtection="1">
      <alignment horizontal="center" vertical="center"/>
    </xf>
    <xf numFmtId="0" fontId="11" fillId="8" borderId="43" xfId="0" applyFont="1" applyFill="1" applyBorder="1" applyAlignment="1" applyProtection="1">
      <alignment horizontal="left" vertical="center"/>
    </xf>
    <xf numFmtId="0" fontId="2" fillId="2" borderId="41" xfId="0" applyFont="1" applyFill="1" applyBorder="1" applyAlignment="1" applyProtection="1">
      <alignment horizontal="center" vertical="center"/>
    </xf>
    <xf numFmtId="0" fontId="16" fillId="0" borderId="1" xfId="0" applyFont="1" applyBorder="1" applyAlignment="1">
      <alignment horizontal="center" vertical="center"/>
    </xf>
    <xf numFmtId="0" fontId="4" fillId="7" borderId="43" xfId="0" applyFont="1" applyFill="1" applyBorder="1" applyAlignment="1">
      <alignment horizontal="center" vertical="center" wrapText="1"/>
    </xf>
    <xf numFmtId="0" fontId="1" fillId="6" borderId="43" xfId="0" applyFont="1" applyFill="1" applyBorder="1" applyAlignment="1">
      <alignment horizontal="center"/>
    </xf>
    <xf numFmtId="0" fontId="4" fillId="0" borderId="35" xfId="0" applyFont="1" applyBorder="1" applyAlignment="1">
      <alignment horizontal="center" vertical="center" wrapText="1"/>
    </xf>
    <xf numFmtId="0" fontId="2" fillId="3" borderId="1"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xf>
    <xf numFmtId="0" fontId="4" fillId="7" borderId="34" xfId="0" applyFont="1" applyFill="1" applyBorder="1" applyAlignment="1">
      <alignment horizontal="justify" vertical="center" wrapText="1"/>
    </xf>
    <xf numFmtId="0" fontId="11" fillId="2" borderId="5"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38"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40" xfId="0" applyFont="1" applyFill="1" applyBorder="1" applyAlignment="1" applyProtection="1">
      <alignment horizontal="center" vertical="center"/>
    </xf>
    <xf numFmtId="0" fontId="11" fillId="2" borderId="42" xfId="0" applyFont="1" applyFill="1" applyBorder="1" applyAlignment="1" applyProtection="1">
      <alignment horizontal="center" vertical="center"/>
    </xf>
    <xf numFmtId="0" fontId="11" fillId="2" borderId="41" xfId="0" applyFont="1" applyFill="1" applyBorder="1" applyAlignment="1" applyProtection="1">
      <alignment horizontal="center" vertical="center"/>
    </xf>
    <xf numFmtId="0" fontId="11" fillId="2" borderId="35" xfId="0" applyFont="1" applyFill="1" applyBorder="1" applyAlignment="1" applyProtection="1">
      <alignment horizontal="center" vertical="center"/>
    </xf>
    <xf numFmtId="0" fontId="2" fillId="3" borderId="38" xfId="0" applyFont="1" applyFill="1" applyBorder="1" applyAlignment="1" applyProtection="1">
      <alignment horizontal="center" vertical="center"/>
    </xf>
    <xf numFmtId="0" fontId="2" fillId="3" borderId="40" xfId="0" applyFont="1" applyFill="1" applyBorder="1" applyAlignment="1" applyProtection="1">
      <alignment horizontal="center" vertical="center"/>
    </xf>
    <xf numFmtId="0" fontId="2" fillId="3" borderId="57" xfId="0" applyFont="1" applyFill="1" applyBorder="1" applyAlignment="1" applyProtection="1">
      <alignment horizontal="center" vertical="center"/>
    </xf>
    <xf numFmtId="0" fontId="2" fillId="3" borderId="36" xfId="0" applyFont="1" applyFill="1" applyBorder="1" applyAlignment="1" applyProtection="1">
      <alignment horizontal="center" vertical="center"/>
    </xf>
    <xf numFmtId="0" fontId="2" fillId="3" borderId="42" xfId="0" applyFont="1" applyFill="1" applyBorder="1" applyAlignment="1" applyProtection="1">
      <alignment horizontal="center" vertical="center"/>
    </xf>
    <xf numFmtId="0" fontId="2" fillId="3" borderId="35" xfId="0" applyFont="1" applyFill="1" applyBorder="1" applyAlignment="1" applyProtection="1">
      <alignment horizontal="center" vertical="center"/>
    </xf>
    <xf numFmtId="0" fontId="3" fillId="0" borderId="21" xfId="0" applyFont="1" applyBorder="1" applyAlignment="1" applyProtection="1">
      <alignment horizontal="center"/>
      <protection locked="0"/>
    </xf>
    <xf numFmtId="0" fontId="3" fillId="0" borderId="44" xfId="0" applyFont="1" applyBorder="1" applyAlignment="1" applyProtection="1">
      <alignment horizontal="center"/>
      <protection locked="0"/>
    </xf>
    <xf numFmtId="0" fontId="3" fillId="0" borderId="20"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14" fontId="15" fillId="2" borderId="4" xfId="0" applyNumberFormat="1" applyFont="1" applyFill="1" applyBorder="1" applyAlignment="1" applyProtection="1">
      <alignment horizontal="center" vertical="center"/>
    </xf>
    <xf numFmtId="0" fontId="15" fillId="2" borderId="5" xfId="0" applyFont="1" applyFill="1" applyBorder="1" applyAlignment="1" applyProtection="1">
      <alignment horizontal="center" vertical="center"/>
    </xf>
    <xf numFmtId="0" fontId="6" fillId="0" borderId="8"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6" fillId="0" borderId="49" xfId="0" applyFont="1" applyFill="1" applyBorder="1" applyAlignment="1" applyProtection="1">
      <alignment horizontal="center" vertical="center" wrapText="1"/>
      <protection locked="0"/>
    </xf>
    <xf numFmtId="0" fontId="4" fillId="0" borderId="8"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49" xfId="0" applyFont="1" applyBorder="1" applyAlignment="1" applyProtection="1">
      <alignment horizontal="center" vertical="center" wrapText="1"/>
    </xf>
    <xf numFmtId="0" fontId="18" fillId="0" borderId="27" xfId="0" applyFont="1" applyBorder="1" applyAlignment="1" applyProtection="1">
      <alignment horizontal="center" vertical="center" wrapText="1"/>
      <protection locked="0"/>
    </xf>
    <xf numFmtId="0" fontId="18" fillId="0" borderId="47" xfId="0" applyFont="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49" xfId="0" applyFont="1" applyBorder="1" applyAlignment="1" applyProtection="1">
      <alignment horizontal="center" vertical="center" wrapText="1"/>
    </xf>
    <xf numFmtId="0" fontId="10" fillId="4"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18" fillId="0" borderId="8" xfId="0" applyFont="1" applyBorder="1" applyAlignment="1" applyProtection="1">
      <alignment horizontal="justify" vertical="center" wrapText="1"/>
      <protection locked="0"/>
    </xf>
    <xf numFmtId="0" fontId="18" fillId="0" borderId="10" xfId="0" applyFont="1" applyBorder="1" applyAlignment="1" applyProtection="1">
      <alignment horizontal="justify" vertical="center" wrapText="1"/>
      <protection locked="0"/>
    </xf>
    <xf numFmtId="0" fontId="18" fillId="0" borderId="49" xfId="0" applyFont="1" applyBorder="1" applyAlignment="1" applyProtection="1">
      <alignment horizontal="justify" vertical="center" wrapText="1"/>
      <protection locked="0"/>
    </xf>
    <xf numFmtId="0" fontId="2" fillId="2" borderId="4" xfId="0" applyFont="1" applyFill="1" applyBorder="1" applyAlignment="1" applyProtection="1">
      <alignment horizontal="center" vertical="center"/>
    </xf>
    <xf numFmtId="0" fontId="2" fillId="2" borderId="60" xfId="0" applyFont="1" applyFill="1" applyBorder="1" applyAlignment="1" applyProtection="1">
      <alignment horizontal="center" vertical="center"/>
    </xf>
    <xf numFmtId="0" fontId="2" fillId="2" borderId="58" xfId="0" applyFont="1" applyFill="1" applyBorder="1" applyAlignment="1" applyProtection="1">
      <alignment horizontal="center" vertical="center"/>
    </xf>
    <xf numFmtId="0" fontId="2" fillId="2" borderId="59" xfId="0" applyFont="1" applyFill="1" applyBorder="1" applyAlignment="1" applyProtection="1">
      <alignment horizontal="center" vertical="center"/>
    </xf>
    <xf numFmtId="0" fontId="2" fillId="3" borderId="54" xfId="0" applyFont="1" applyFill="1" applyBorder="1" applyAlignment="1" applyProtection="1">
      <alignment horizontal="center"/>
    </xf>
    <xf numFmtId="0" fontId="2" fillId="3" borderId="55" xfId="0" applyFont="1" applyFill="1" applyBorder="1" applyAlignment="1" applyProtection="1">
      <alignment horizontal="center"/>
    </xf>
    <xf numFmtId="0" fontId="2" fillId="3" borderId="56" xfId="0" applyFont="1" applyFill="1" applyBorder="1" applyAlignment="1" applyProtection="1">
      <alignment horizontal="center"/>
    </xf>
    <xf numFmtId="0" fontId="2" fillId="3" borderId="30" xfId="0" applyFont="1" applyFill="1" applyBorder="1" applyAlignment="1" applyProtection="1">
      <alignment horizontal="center"/>
    </xf>
    <xf numFmtId="0" fontId="2" fillId="3" borderId="29" xfId="0" applyFont="1" applyFill="1" applyBorder="1" applyAlignment="1" applyProtection="1">
      <alignment horizontal="center"/>
    </xf>
    <xf numFmtId="0" fontId="2" fillId="3" borderId="28" xfId="0" applyFont="1" applyFill="1" applyBorder="1" applyAlignment="1" applyProtection="1">
      <alignment horizontal="center"/>
    </xf>
    <xf numFmtId="0" fontId="2" fillId="3" borderId="21"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2" fillId="0" borderId="4" xfId="0" applyFont="1" applyFill="1" applyBorder="1" applyAlignment="1" applyProtection="1">
      <alignment horizontal="center"/>
    </xf>
    <xf numFmtId="0" fontId="2" fillId="0" borderId="7" xfId="0" applyFont="1" applyFill="1" applyBorder="1" applyAlignment="1" applyProtection="1">
      <alignment horizontal="center"/>
    </xf>
    <xf numFmtId="0" fontId="2" fillId="0" borderId="25" xfId="0" applyFont="1" applyFill="1" applyBorder="1" applyAlignment="1" applyProtection="1">
      <alignment horizontal="center"/>
    </xf>
    <xf numFmtId="0" fontId="2" fillId="3" borderId="22" xfId="0" applyFont="1" applyFill="1" applyBorder="1" applyAlignment="1" applyProtection="1">
      <alignment horizontal="center"/>
    </xf>
    <xf numFmtId="0" fontId="2" fillId="3" borderId="11" xfId="0" applyFont="1" applyFill="1" applyBorder="1" applyAlignment="1" applyProtection="1">
      <alignment horizontal="center"/>
    </xf>
    <xf numFmtId="0" fontId="6" fillId="3" borderId="8"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2" fillId="3" borderId="10"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18" fillId="0" borderId="1" xfId="0" applyFont="1" applyBorder="1" applyAlignment="1" applyProtection="1">
      <alignment horizontal="justify" vertical="center" wrapText="1"/>
      <protection locked="0"/>
    </xf>
    <xf numFmtId="0" fontId="18" fillId="0" borderId="1" xfId="0" applyFont="1" applyBorder="1" applyAlignment="1" applyProtection="1">
      <alignment horizontal="justify" vertical="center"/>
      <protection locked="0"/>
    </xf>
    <xf numFmtId="0" fontId="18" fillId="0" borderId="45" xfId="0" applyFont="1" applyBorder="1" applyAlignment="1" applyProtection="1">
      <alignment horizontal="justify" vertical="center"/>
      <protection locked="0"/>
    </xf>
    <xf numFmtId="0" fontId="6" fillId="0" borderId="24"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center" vertical="center" wrapText="1"/>
      <protection locked="0"/>
    </xf>
    <xf numFmtId="0" fontId="6" fillId="0" borderId="48"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7" fillId="2" borderId="8"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7" fillId="2" borderId="49" xfId="0" applyFont="1" applyFill="1" applyBorder="1" applyAlignment="1" applyProtection="1">
      <alignment horizontal="center" vertical="center"/>
    </xf>
    <xf numFmtId="0" fontId="19" fillId="0" borderId="1" xfId="0" applyFont="1" applyFill="1" applyBorder="1" applyAlignment="1" applyProtection="1">
      <alignment horizontal="justify" vertical="center" wrapText="1"/>
      <protection locked="0"/>
    </xf>
    <xf numFmtId="0" fontId="19" fillId="0" borderId="45" xfId="0" applyFont="1" applyFill="1" applyBorder="1" applyAlignment="1" applyProtection="1">
      <alignment horizontal="justify" vertical="center" wrapText="1"/>
      <protection locked="0"/>
    </xf>
    <xf numFmtId="1" fontId="10" fillId="0" borderId="14" xfId="0" applyNumberFormat="1" applyFont="1" applyBorder="1" applyAlignment="1" applyProtection="1">
      <alignment horizontal="center" vertical="center" wrapText="1"/>
    </xf>
    <xf numFmtId="1" fontId="10" fillId="0" borderId="17" xfId="0" applyNumberFormat="1"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49"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52" xfId="0" applyFont="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2" fillId="0" borderId="21" xfId="0" applyFont="1" applyFill="1" applyBorder="1" applyAlignment="1" applyProtection="1">
      <alignment horizontal="center"/>
    </xf>
    <xf numFmtId="0" fontId="2" fillId="0" borderId="1" xfId="0" applyFont="1" applyFill="1" applyBorder="1" applyAlignment="1" applyProtection="1">
      <alignment horizontal="center"/>
    </xf>
    <xf numFmtId="0" fontId="2" fillId="6" borderId="27" xfId="0" applyFont="1" applyFill="1" applyBorder="1" applyAlignment="1" applyProtection="1">
      <alignment horizontal="justify" vertical="center" wrapText="1"/>
      <protection locked="0"/>
    </xf>
    <xf numFmtId="0" fontId="2" fillId="6" borderId="26" xfId="0" applyFont="1" applyFill="1" applyBorder="1" applyAlignment="1" applyProtection="1">
      <alignment horizontal="justify" vertical="center" wrapText="1"/>
      <protection locked="0"/>
    </xf>
    <xf numFmtId="0" fontId="2" fillId="3" borderId="39"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41" xfId="0" applyFont="1" applyFill="1" applyBorder="1" applyAlignment="1" applyProtection="1">
      <alignment horizontal="center" vertical="center"/>
    </xf>
    <xf numFmtId="0" fontId="18" fillId="0" borderId="27" xfId="0" applyFont="1" applyBorder="1" applyAlignment="1" applyProtection="1">
      <alignment horizontal="justify" vertical="center" wrapText="1"/>
      <protection locked="0"/>
    </xf>
    <xf numFmtId="0" fontId="18" fillId="0" borderId="47" xfId="0" applyFont="1" applyBorder="1" applyAlignment="1" applyProtection="1">
      <alignment horizontal="justify" vertical="center"/>
      <protection locked="0"/>
    </xf>
    <xf numFmtId="0" fontId="3" fillId="0" borderId="27" xfId="0" applyFont="1" applyBorder="1" applyAlignment="1" applyProtection="1">
      <alignment horizontal="center"/>
      <protection locked="0"/>
    </xf>
    <xf numFmtId="0" fontId="3" fillId="0" borderId="53" xfId="0" applyFont="1" applyBorder="1" applyAlignment="1" applyProtection="1">
      <alignment horizontal="center"/>
      <protection locked="0"/>
    </xf>
    <xf numFmtId="0" fontId="12" fillId="0" borderId="1" xfId="0" applyFont="1" applyFill="1" applyBorder="1" applyAlignment="1" applyProtection="1">
      <alignment horizontal="center" vertical="center" wrapText="1"/>
      <protection locked="0"/>
    </xf>
    <xf numFmtId="0" fontId="12" fillId="0" borderId="45" xfId="0" applyFont="1" applyFill="1" applyBorder="1" applyAlignment="1" applyProtection="1">
      <alignment horizontal="center" vertical="center" wrapText="1"/>
      <protection locked="0"/>
    </xf>
    <xf numFmtId="0" fontId="18" fillId="0" borderId="53" xfId="0" applyFont="1" applyBorder="1" applyAlignment="1" applyProtection="1">
      <alignment horizontal="center" vertical="center" wrapText="1"/>
      <protection locked="0"/>
    </xf>
    <xf numFmtId="0" fontId="3" fillId="0" borderId="1" xfId="0" applyFont="1" applyBorder="1" applyAlignment="1" applyProtection="1">
      <alignment horizontal="center"/>
      <protection locked="0"/>
    </xf>
    <xf numFmtId="0" fontId="3" fillId="0" borderId="45" xfId="0" applyFont="1" applyBorder="1" applyAlignment="1" applyProtection="1">
      <alignment horizontal="center"/>
      <protection locked="0"/>
    </xf>
    <xf numFmtId="0" fontId="8" fillId="4" borderId="1" xfId="0" applyFont="1" applyFill="1" applyBorder="1" applyAlignment="1" applyProtection="1">
      <alignment horizontal="center" vertical="center" wrapText="1"/>
    </xf>
    <xf numFmtId="0" fontId="8" fillId="4" borderId="45" xfId="0" applyFont="1" applyFill="1" applyBorder="1" applyAlignment="1" applyProtection="1">
      <alignment horizontal="center" vertical="center" wrapText="1"/>
    </xf>
    <xf numFmtId="0" fontId="10" fillId="5" borderId="8" xfId="0" applyFont="1" applyFill="1" applyBorder="1" applyAlignment="1" applyProtection="1">
      <alignment horizontal="center" vertical="center" wrapText="1"/>
    </xf>
    <xf numFmtId="0" fontId="10" fillId="5" borderId="10" xfId="0" applyFont="1" applyFill="1" applyBorder="1" applyAlignment="1" applyProtection="1">
      <alignment horizontal="center" vertical="center" wrapText="1"/>
    </xf>
    <xf numFmtId="0" fontId="10" fillId="5" borderId="49"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49" xfId="0" applyFont="1" applyBorder="1" applyAlignment="1" applyProtection="1">
      <alignment horizontal="center" vertical="center" wrapText="1"/>
    </xf>
    <xf numFmtId="0" fontId="5" fillId="6" borderId="31" xfId="0" applyFont="1" applyFill="1" applyBorder="1" applyAlignment="1">
      <alignment horizontal="left"/>
    </xf>
    <xf numFmtId="0" fontId="5" fillId="6" borderId="32" xfId="0" applyFont="1" applyFill="1" applyBorder="1" applyAlignment="1">
      <alignment horizontal="left"/>
    </xf>
    <xf numFmtId="0" fontId="5" fillId="6" borderId="33" xfId="0" applyFont="1" applyFill="1" applyBorder="1" applyAlignment="1">
      <alignment horizontal="left"/>
    </xf>
    <xf numFmtId="0" fontId="5" fillId="6" borderId="42" xfId="0" applyFont="1" applyFill="1" applyBorder="1" applyAlignment="1">
      <alignment horizontal="left"/>
    </xf>
    <xf numFmtId="0" fontId="5" fillId="6" borderId="41" xfId="0" applyFont="1" applyFill="1" applyBorder="1" applyAlignment="1">
      <alignment horizontal="left"/>
    </xf>
    <xf numFmtId="0" fontId="5" fillId="6" borderId="35" xfId="0" applyFont="1" applyFill="1" applyBorder="1" applyAlignment="1">
      <alignment horizontal="left"/>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7" xfId="0" applyFont="1" applyFill="1" applyBorder="1" applyAlignment="1">
      <alignment horizontal="justify" vertical="center" wrapText="1"/>
    </xf>
    <xf numFmtId="0" fontId="4" fillId="7" borderId="34" xfId="0" applyFont="1" applyFill="1" applyBorder="1" applyAlignment="1">
      <alignment horizontal="justify" vertical="center" wrapText="1"/>
    </xf>
    <xf numFmtId="0" fontId="4" fillId="7" borderId="31" xfId="0" applyFont="1" applyFill="1" applyBorder="1" applyAlignment="1">
      <alignment horizontal="justify" vertical="center" wrapText="1"/>
    </xf>
    <xf numFmtId="0" fontId="4" fillId="7" borderId="33" xfId="0" applyFont="1" applyFill="1" applyBorder="1" applyAlignment="1">
      <alignment horizontal="justify" vertical="center" wrapText="1"/>
    </xf>
    <xf numFmtId="0" fontId="13" fillId="7" borderId="1"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3" fillId="7" borderId="1" xfId="0" applyFont="1" applyFill="1" applyBorder="1" applyAlignment="1">
      <alignment horizontal="justify" vertical="top" wrapText="1"/>
    </xf>
    <xf numFmtId="0" fontId="13" fillId="7" borderId="8" xfId="0" applyFont="1" applyFill="1" applyBorder="1" applyAlignment="1">
      <alignment horizontal="justify" vertical="top" wrapText="1"/>
    </xf>
    <xf numFmtId="0" fontId="4" fillId="7" borderId="30" xfId="0" applyFont="1" applyFill="1" applyBorder="1" applyAlignment="1">
      <alignment horizontal="center" vertical="center" wrapText="1"/>
    </xf>
    <xf numFmtId="0" fontId="4" fillId="7" borderId="29" xfId="0" applyFont="1" applyFill="1" applyBorder="1" applyAlignment="1">
      <alignment horizontal="center" vertical="center" wrapText="1"/>
    </xf>
    <xf numFmtId="0" fontId="19" fillId="2" borderId="31" xfId="0" applyFont="1" applyFill="1" applyBorder="1" applyAlignment="1" applyProtection="1">
      <alignment horizontal="left" vertical="center" wrapText="1"/>
    </xf>
    <xf numFmtId="0" fontId="20" fillId="2" borderId="32" xfId="0" applyFont="1" applyFill="1" applyBorder="1" applyAlignment="1" applyProtection="1">
      <alignment horizontal="left" vertical="center" wrapText="1"/>
    </xf>
    <xf numFmtId="0" fontId="20" fillId="2" borderId="33" xfId="0" applyFont="1" applyFill="1" applyBorder="1" applyAlignment="1" applyProtection="1">
      <alignment horizontal="left" vertical="center" wrapText="1"/>
    </xf>
    <xf numFmtId="0" fontId="17" fillId="0" borderId="21" xfId="0" applyFont="1" applyBorder="1" applyAlignment="1" applyProtection="1">
      <alignment horizontal="center" vertical="center" wrapText="1"/>
      <protection locked="0"/>
    </xf>
    <xf numFmtId="0" fontId="17" fillId="0" borderId="44" xfId="0" applyFont="1" applyBorder="1" applyAlignment="1" applyProtection="1">
      <alignment horizontal="center" vertical="center" wrapText="1"/>
      <protection locked="0"/>
    </xf>
  </cellXfs>
  <cellStyles count="1">
    <cellStyle name="Normal" xfId="0" builtinId="0"/>
  </cellStyles>
  <dxfs count="30">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56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030DF7E4-800F-48BA-9439-28495E92DC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99B655DB-D439-4090-96F3-05EB3F8E80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12597006-44FC-4EF1-9DF6-9AF921D17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016FB866-BF1B-4315-9591-5938FEF1E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4E3-1C34-452E-A48F-B01625855956}">
  <dimension ref="A1:AJ22"/>
  <sheetViews>
    <sheetView showGridLines="0" topLeftCell="H4" zoomScale="50" zoomScaleNormal="50" zoomScaleSheetLayoutView="50" workbookViewId="0">
      <selection activeCell="X21" sqref="X21:X22"/>
    </sheetView>
  </sheetViews>
  <sheetFormatPr baseColWidth="10"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style="14" hidden="1" customWidth="1"/>
    <col min="20" max="20" width="25.140625" customWidth="1"/>
    <col min="21" max="21" width="16.5703125" customWidth="1"/>
    <col min="22" max="22" width="42.5703125" customWidth="1"/>
    <col min="23" max="23" width="38.5703125" customWidth="1"/>
    <col min="24" max="24" width="25.42578125" customWidth="1"/>
    <col min="25" max="25" width="1.7109375" style="14"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109"/>
      <c r="B1" s="71" t="s">
        <v>1</v>
      </c>
      <c r="C1" s="72"/>
      <c r="D1" s="72"/>
      <c r="E1" s="72"/>
      <c r="F1" s="72"/>
      <c r="G1" s="72"/>
      <c r="H1" s="72"/>
      <c r="I1" s="72"/>
      <c r="J1" s="72"/>
      <c r="K1" s="72"/>
      <c r="L1" s="72"/>
      <c r="M1" s="72"/>
      <c r="N1" s="72"/>
      <c r="O1" s="72"/>
      <c r="P1" s="72"/>
      <c r="Q1" s="72"/>
      <c r="R1" s="72"/>
      <c r="S1" s="72"/>
      <c r="T1" s="72"/>
      <c r="U1" s="72"/>
      <c r="V1" s="72"/>
      <c r="W1" s="72"/>
      <c r="X1" s="72"/>
      <c r="Y1" s="72"/>
      <c r="Z1" s="72"/>
      <c r="AA1" s="72"/>
      <c r="AB1" s="72"/>
      <c r="AC1" s="73"/>
      <c r="AD1" s="69" t="s">
        <v>2</v>
      </c>
      <c r="AE1" s="70"/>
      <c r="AF1" s="70"/>
      <c r="AG1" s="53" t="s">
        <v>84</v>
      </c>
      <c r="AH1" s="1"/>
      <c r="AI1" s="1"/>
      <c r="AJ1" s="1"/>
    </row>
    <row r="2" spans="1:36" ht="27" customHeight="1" thickBot="1" x14ac:dyDescent="0.3">
      <c r="A2" s="109"/>
      <c r="B2" s="74"/>
      <c r="C2" s="75"/>
      <c r="D2" s="75"/>
      <c r="E2" s="75"/>
      <c r="F2" s="75"/>
      <c r="G2" s="75"/>
      <c r="H2" s="75"/>
      <c r="I2" s="75"/>
      <c r="J2" s="75"/>
      <c r="K2" s="75"/>
      <c r="L2" s="75"/>
      <c r="M2" s="75"/>
      <c r="N2" s="75"/>
      <c r="O2" s="75"/>
      <c r="P2" s="75"/>
      <c r="Q2" s="75"/>
      <c r="R2" s="75"/>
      <c r="S2" s="75"/>
      <c r="T2" s="75"/>
      <c r="U2" s="75"/>
      <c r="V2" s="75"/>
      <c r="W2" s="75"/>
      <c r="X2" s="75"/>
      <c r="Y2" s="75"/>
      <c r="Z2" s="75"/>
      <c r="AA2" s="75"/>
      <c r="AB2" s="75"/>
      <c r="AC2" s="76"/>
      <c r="AD2" s="69" t="s">
        <v>3</v>
      </c>
      <c r="AE2" s="70"/>
      <c r="AF2" s="70"/>
      <c r="AG2" s="54" t="s">
        <v>86</v>
      </c>
      <c r="AH2" s="1"/>
      <c r="AI2" s="1"/>
      <c r="AJ2" s="1"/>
    </row>
    <row r="3" spans="1:36" ht="27" customHeight="1" x14ac:dyDescent="0.25">
      <c r="A3" s="109"/>
      <c r="B3" s="71" t="s">
        <v>5</v>
      </c>
      <c r="C3" s="72"/>
      <c r="D3" s="72"/>
      <c r="E3" s="72"/>
      <c r="F3" s="72"/>
      <c r="G3" s="72"/>
      <c r="H3" s="72"/>
      <c r="I3" s="72"/>
      <c r="J3" s="72"/>
      <c r="K3" s="72"/>
      <c r="L3" s="72"/>
      <c r="M3" s="72"/>
      <c r="N3" s="72"/>
      <c r="O3" s="72"/>
      <c r="P3" s="72"/>
      <c r="Q3" s="72"/>
      <c r="R3" s="72"/>
      <c r="S3" s="72"/>
      <c r="T3" s="72"/>
      <c r="U3" s="72"/>
      <c r="V3" s="72"/>
      <c r="W3" s="72"/>
      <c r="X3" s="72"/>
      <c r="Y3" s="72"/>
      <c r="Z3" s="72"/>
      <c r="AA3" s="72"/>
      <c r="AB3" s="72"/>
      <c r="AC3" s="73"/>
      <c r="AD3" s="69" t="s">
        <v>6</v>
      </c>
      <c r="AE3" s="70"/>
      <c r="AF3" s="70"/>
      <c r="AG3" s="53" t="s">
        <v>85</v>
      </c>
      <c r="AH3" s="1"/>
      <c r="AI3" s="1"/>
      <c r="AJ3" s="1"/>
    </row>
    <row r="4" spans="1:36" ht="27" customHeight="1" thickBot="1" x14ac:dyDescent="0.3">
      <c r="A4" s="109"/>
      <c r="B4" s="74"/>
      <c r="C4" s="75"/>
      <c r="D4" s="75"/>
      <c r="E4" s="75"/>
      <c r="F4" s="75"/>
      <c r="G4" s="75"/>
      <c r="H4" s="75"/>
      <c r="I4" s="75"/>
      <c r="J4" s="75"/>
      <c r="K4" s="75"/>
      <c r="L4" s="75"/>
      <c r="M4" s="75"/>
      <c r="N4" s="75"/>
      <c r="O4" s="75"/>
      <c r="P4" s="75"/>
      <c r="Q4" s="75"/>
      <c r="R4" s="75"/>
      <c r="S4" s="75"/>
      <c r="T4" s="75"/>
      <c r="U4" s="75"/>
      <c r="V4" s="75"/>
      <c r="W4" s="75"/>
      <c r="X4" s="75"/>
      <c r="Y4" s="75"/>
      <c r="Z4" s="75"/>
      <c r="AA4" s="75"/>
      <c r="AB4" s="75"/>
      <c r="AC4" s="76"/>
      <c r="AD4" s="69" t="s">
        <v>8</v>
      </c>
      <c r="AE4" s="70"/>
      <c r="AF4" s="70"/>
      <c r="AG4" s="55">
        <v>43846</v>
      </c>
      <c r="AH4" s="1"/>
      <c r="AI4" s="1"/>
      <c r="AJ4" s="1"/>
    </row>
    <row r="5" spans="1:36" s="14" customFormat="1" ht="27" customHeight="1" thickBot="1" x14ac:dyDescent="0.3">
      <c r="A5" s="26"/>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4"/>
      <c r="AD5" s="33"/>
      <c r="AE5" s="1"/>
      <c r="AF5" s="1"/>
      <c r="AG5" s="1"/>
      <c r="AH5" s="1"/>
      <c r="AI5" s="1"/>
      <c r="AJ5" s="1"/>
    </row>
    <row r="6" spans="1:36" s="14" customFormat="1" ht="59.25" customHeight="1" thickBot="1" x14ac:dyDescent="0.3">
      <c r="A6" s="56" t="s">
        <v>0</v>
      </c>
      <c r="B6" s="110" t="s">
        <v>155</v>
      </c>
      <c r="C6" s="111"/>
      <c r="D6" s="111"/>
      <c r="E6" s="111"/>
      <c r="F6" s="111"/>
      <c r="G6" s="111"/>
      <c r="H6" s="112"/>
      <c r="I6" s="23"/>
      <c r="J6" s="29"/>
      <c r="K6" s="32" t="s">
        <v>89</v>
      </c>
      <c r="L6" s="31"/>
      <c r="M6" s="87">
        <v>44592</v>
      </c>
      <c r="N6" s="88"/>
      <c r="O6" s="23"/>
      <c r="P6" s="23"/>
      <c r="Q6" s="23"/>
      <c r="R6" s="23"/>
      <c r="S6" s="23"/>
      <c r="T6" s="23"/>
      <c r="U6" s="23"/>
      <c r="V6" s="23"/>
      <c r="W6" s="23"/>
      <c r="X6" s="23"/>
      <c r="Y6" s="23"/>
      <c r="Z6" s="23"/>
      <c r="AA6" s="23"/>
      <c r="AB6" s="23"/>
      <c r="AC6" s="24"/>
      <c r="AD6" s="23"/>
      <c r="AE6" s="1"/>
      <c r="AF6" s="1"/>
      <c r="AG6" s="1"/>
      <c r="AH6" s="1"/>
      <c r="AI6" s="1"/>
      <c r="AJ6" s="1"/>
    </row>
    <row r="7" spans="1:36" s="14" customFormat="1" ht="27" customHeight="1" thickBot="1" x14ac:dyDescent="0.3">
      <c r="A7" s="30"/>
      <c r="B7" s="29"/>
      <c r="C7" s="29"/>
      <c r="D7" s="29"/>
      <c r="E7" s="29"/>
      <c r="F7" s="29"/>
      <c r="G7" s="29"/>
      <c r="H7" s="29"/>
      <c r="I7" s="29"/>
      <c r="J7" s="29"/>
      <c r="K7" s="29"/>
      <c r="L7" s="29"/>
      <c r="M7" s="29"/>
      <c r="N7" s="29"/>
      <c r="O7" s="23"/>
      <c r="P7" s="23"/>
      <c r="Q7" s="23"/>
      <c r="R7" s="23"/>
      <c r="S7" s="23"/>
      <c r="T7" s="23"/>
      <c r="U7" s="23"/>
      <c r="V7" s="23"/>
      <c r="W7" s="23"/>
      <c r="X7" s="23"/>
      <c r="Y7" s="23"/>
      <c r="Z7" s="23"/>
      <c r="AA7" s="23"/>
      <c r="AB7" s="23"/>
      <c r="AC7" s="24"/>
      <c r="AD7" s="23"/>
      <c r="AE7" s="1"/>
      <c r="AF7" s="1"/>
      <c r="AG7" s="1"/>
      <c r="AH7" s="1"/>
      <c r="AI7" s="1"/>
      <c r="AJ7" s="1"/>
    </row>
    <row r="8" spans="1:36" s="14" customFormat="1" ht="59.25" customHeight="1" thickBot="1" x14ac:dyDescent="0.3">
      <c r="A8" s="56" t="s">
        <v>87</v>
      </c>
      <c r="B8" s="198" t="s">
        <v>156</v>
      </c>
      <c r="C8" s="199"/>
      <c r="D8" s="199"/>
      <c r="E8" s="199"/>
      <c r="F8" s="199"/>
      <c r="G8" s="199"/>
      <c r="H8" s="199"/>
      <c r="I8" s="200"/>
      <c r="J8" s="23"/>
      <c r="K8" s="27" t="s">
        <v>148</v>
      </c>
      <c r="L8" s="27"/>
      <c r="M8" s="27" t="s">
        <v>138</v>
      </c>
      <c r="N8" s="27" t="s">
        <v>90</v>
      </c>
      <c r="O8" s="27" t="s">
        <v>90</v>
      </c>
      <c r="P8" s="23"/>
      <c r="Q8" s="23"/>
      <c r="R8" s="23"/>
      <c r="S8" s="23"/>
      <c r="T8" s="23"/>
      <c r="U8" s="23"/>
      <c r="V8" s="23"/>
      <c r="W8" s="23"/>
      <c r="X8" s="23"/>
      <c r="Y8" s="23"/>
      <c r="Z8" s="23"/>
      <c r="AA8" s="23"/>
      <c r="AB8" s="23"/>
      <c r="AC8" s="24"/>
      <c r="AD8" s="23"/>
      <c r="AE8" s="1"/>
      <c r="AF8" s="1"/>
      <c r="AG8" s="1"/>
      <c r="AH8" s="1"/>
      <c r="AI8" s="1"/>
      <c r="AJ8" s="1"/>
    </row>
    <row r="9" spans="1:36" s="14" customFormat="1" ht="59.25" customHeight="1" thickBot="1" x14ac:dyDescent="0.3">
      <c r="A9" s="56" t="s">
        <v>88</v>
      </c>
      <c r="B9" s="198" t="s">
        <v>157</v>
      </c>
      <c r="C9" s="199"/>
      <c r="D9" s="199"/>
      <c r="E9" s="199"/>
      <c r="F9" s="199"/>
      <c r="G9" s="199"/>
      <c r="H9" s="199"/>
      <c r="I9" s="200"/>
      <c r="J9" s="23"/>
      <c r="K9" s="58" t="s">
        <v>154</v>
      </c>
      <c r="L9" s="28"/>
      <c r="M9" s="28"/>
      <c r="N9" s="28"/>
      <c r="O9" s="28"/>
      <c r="P9" s="23"/>
      <c r="Q9" s="23"/>
      <c r="R9" s="23"/>
      <c r="S9" s="23"/>
      <c r="T9" s="23"/>
      <c r="U9" s="23"/>
      <c r="V9" s="23"/>
      <c r="W9" s="23"/>
      <c r="X9" s="23"/>
      <c r="Y9" s="23"/>
      <c r="Z9" s="23"/>
      <c r="AA9" s="23"/>
      <c r="AB9" s="23"/>
      <c r="AC9" s="24"/>
      <c r="AD9" s="23"/>
      <c r="AE9" s="1"/>
      <c r="AF9" s="1"/>
      <c r="AG9" s="1"/>
      <c r="AH9" s="1"/>
      <c r="AI9" s="1"/>
      <c r="AJ9" s="1"/>
    </row>
    <row r="10" spans="1:36" s="14" customFormat="1" ht="15.75" customHeight="1"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4"/>
      <c r="AD10" s="23"/>
      <c r="AE10" s="1"/>
      <c r="AF10" s="1"/>
      <c r="AG10" s="1"/>
      <c r="AH10" s="1"/>
      <c r="AI10" s="1"/>
      <c r="AJ10" s="1"/>
    </row>
    <row r="11" spans="1:36" s="14" customFormat="1" ht="15.75" customHeight="1" thickBot="1" x14ac:dyDescent="0.3">
      <c r="A11" s="47"/>
      <c r="B11" s="23"/>
      <c r="C11" s="23"/>
      <c r="D11" s="23"/>
      <c r="E11" s="23"/>
      <c r="F11" s="23"/>
      <c r="G11" s="23"/>
      <c r="H11" s="23"/>
      <c r="I11" s="23"/>
      <c r="J11" s="23"/>
      <c r="K11" s="23"/>
      <c r="L11" s="23"/>
      <c r="M11" s="23"/>
      <c r="N11" s="23"/>
      <c r="O11" s="23"/>
      <c r="P11" s="23"/>
      <c r="Q11" s="23"/>
      <c r="R11" s="23"/>
      <c r="S11" s="23"/>
      <c r="T11" s="23"/>
      <c r="U11" s="23"/>
      <c r="V11" s="23"/>
      <c r="W11" s="23"/>
      <c r="X11" s="23"/>
      <c r="Y11" s="23"/>
      <c r="Z11" s="22"/>
      <c r="AA11" s="22"/>
      <c r="AB11" s="22"/>
      <c r="AC11" s="25"/>
      <c r="AD11" s="57"/>
      <c r="AE11" s="1"/>
      <c r="AF11" s="1"/>
      <c r="AG11" s="1"/>
      <c r="AH11" s="1"/>
      <c r="AI11" s="1"/>
      <c r="AJ11" s="1"/>
    </row>
    <row r="12" spans="1:36" x14ac:dyDescent="0.25">
      <c r="A12" s="113" t="s">
        <v>12</v>
      </c>
      <c r="B12" s="114"/>
      <c r="C12" s="114"/>
      <c r="D12" s="115"/>
      <c r="E12" s="116" t="s">
        <v>13</v>
      </c>
      <c r="F12" s="117"/>
      <c r="G12" s="117"/>
      <c r="H12" s="117"/>
      <c r="I12" s="117"/>
      <c r="J12" s="117"/>
      <c r="K12" s="117"/>
      <c r="L12" s="117"/>
      <c r="M12" s="117"/>
      <c r="N12" s="117"/>
      <c r="O12" s="117"/>
      <c r="P12" s="117"/>
      <c r="Q12" s="117"/>
      <c r="R12" s="117"/>
      <c r="S12" s="117"/>
      <c r="T12" s="117"/>
      <c r="U12" s="117"/>
      <c r="V12" s="117"/>
      <c r="W12" s="117"/>
      <c r="X12" s="118"/>
      <c r="Y12" s="40"/>
      <c r="Z12" s="77" t="s">
        <v>139</v>
      </c>
      <c r="AA12" s="158"/>
      <c r="AB12" s="158"/>
      <c r="AC12" s="158"/>
      <c r="AD12" s="78"/>
      <c r="AE12" s="1"/>
      <c r="AF12" s="77" t="s">
        <v>145</v>
      </c>
      <c r="AG12" s="78"/>
      <c r="AH12" s="1"/>
      <c r="AI12" s="1"/>
      <c r="AJ12" s="1"/>
    </row>
    <row r="13" spans="1:36" x14ac:dyDescent="0.25">
      <c r="A13" s="119" t="s">
        <v>91</v>
      </c>
      <c r="B13" s="103" t="s">
        <v>15</v>
      </c>
      <c r="C13" s="103" t="s">
        <v>16</v>
      </c>
      <c r="D13" s="131" t="s">
        <v>117</v>
      </c>
      <c r="E13" s="154" t="s">
        <v>17</v>
      </c>
      <c r="F13" s="155"/>
      <c r="G13" s="155"/>
      <c r="H13" s="155"/>
      <c r="I13" s="121" t="s">
        <v>18</v>
      </c>
      <c r="J13" s="122"/>
      <c r="K13" s="122"/>
      <c r="L13" s="122"/>
      <c r="M13" s="122"/>
      <c r="N13" s="122"/>
      <c r="O13" s="122"/>
      <c r="P13" s="122"/>
      <c r="Q13" s="122"/>
      <c r="R13" s="34"/>
      <c r="S13" s="34"/>
      <c r="T13" s="121" t="s">
        <v>19</v>
      </c>
      <c r="U13" s="122"/>
      <c r="V13" s="122"/>
      <c r="W13" s="122"/>
      <c r="X13" s="123"/>
      <c r="Y13" s="40"/>
      <c r="Z13" s="79"/>
      <c r="AA13" s="159"/>
      <c r="AB13" s="159"/>
      <c r="AC13" s="159"/>
      <c r="AD13" s="80"/>
      <c r="AE13" s="1"/>
      <c r="AF13" s="79"/>
      <c r="AG13" s="80"/>
      <c r="AH13" s="2"/>
      <c r="AI13" s="2"/>
      <c r="AJ13" s="2"/>
    </row>
    <row r="14" spans="1:36" ht="32.25" customHeight="1" thickBot="1" x14ac:dyDescent="0.3">
      <c r="A14" s="119"/>
      <c r="B14" s="103"/>
      <c r="C14" s="103"/>
      <c r="D14" s="131"/>
      <c r="E14" s="124" t="s">
        <v>21</v>
      </c>
      <c r="F14" s="125"/>
      <c r="G14" s="125"/>
      <c r="H14" s="125"/>
      <c r="I14" s="126" t="s">
        <v>22</v>
      </c>
      <c r="J14" s="127" t="s">
        <v>23</v>
      </c>
      <c r="K14" s="127" t="s">
        <v>24</v>
      </c>
      <c r="L14" s="128" t="s">
        <v>25</v>
      </c>
      <c r="M14" s="103" t="s">
        <v>26</v>
      </c>
      <c r="N14" s="130" t="s">
        <v>27</v>
      </c>
      <c r="O14" s="97" t="s">
        <v>28</v>
      </c>
      <c r="P14" s="103" t="s">
        <v>29</v>
      </c>
      <c r="Q14" s="97" t="s">
        <v>30</v>
      </c>
      <c r="R14" s="97" t="s">
        <v>114</v>
      </c>
      <c r="S14" s="37"/>
      <c r="T14" s="104" t="s">
        <v>31</v>
      </c>
      <c r="U14" s="103" t="s">
        <v>32</v>
      </c>
      <c r="V14" s="97" t="s">
        <v>33</v>
      </c>
      <c r="W14" s="103" t="s">
        <v>116</v>
      </c>
      <c r="X14" s="131"/>
      <c r="Y14" s="48"/>
      <c r="Z14" s="81"/>
      <c r="AA14" s="160"/>
      <c r="AB14" s="160"/>
      <c r="AC14" s="160"/>
      <c r="AD14" s="82"/>
      <c r="AE14" s="2"/>
      <c r="AF14" s="81"/>
      <c r="AG14" s="82"/>
      <c r="AH14" s="2"/>
      <c r="AI14" s="1"/>
      <c r="AJ14" s="2"/>
    </row>
    <row r="15" spans="1:36" ht="74.25" customHeight="1" x14ac:dyDescent="0.25">
      <c r="A15" s="120"/>
      <c r="B15" s="97"/>
      <c r="C15" s="97"/>
      <c r="D15" s="153"/>
      <c r="E15" s="41" t="s">
        <v>92</v>
      </c>
      <c r="F15" s="39" t="s">
        <v>93</v>
      </c>
      <c r="G15" s="3"/>
      <c r="H15" s="4" t="s">
        <v>34</v>
      </c>
      <c r="I15" s="104"/>
      <c r="J15" s="127"/>
      <c r="K15" s="127"/>
      <c r="L15" s="129"/>
      <c r="M15" s="103"/>
      <c r="N15" s="98"/>
      <c r="O15" s="98"/>
      <c r="P15" s="103"/>
      <c r="Q15" s="98"/>
      <c r="R15" s="98"/>
      <c r="S15" s="38"/>
      <c r="T15" s="105"/>
      <c r="U15" s="103"/>
      <c r="V15" s="98"/>
      <c r="W15" s="35" t="s">
        <v>35</v>
      </c>
      <c r="X15" s="42" t="s">
        <v>36</v>
      </c>
      <c r="Y15" s="48"/>
      <c r="Z15" s="51" t="s">
        <v>140</v>
      </c>
      <c r="AA15" s="36" t="s">
        <v>141</v>
      </c>
      <c r="AB15" s="36" t="s">
        <v>142</v>
      </c>
      <c r="AC15" s="36" t="s">
        <v>144</v>
      </c>
      <c r="AD15" s="52" t="s">
        <v>37</v>
      </c>
      <c r="AE15" s="2"/>
      <c r="AF15" s="51" t="s">
        <v>146</v>
      </c>
      <c r="AG15" s="52" t="s">
        <v>147</v>
      </c>
      <c r="AH15" s="2"/>
      <c r="AI15" s="1"/>
      <c r="AJ15" s="2"/>
    </row>
    <row r="16" spans="1:36" ht="120" customHeight="1" x14ac:dyDescent="0.25">
      <c r="A16" s="201">
        <v>1</v>
      </c>
      <c r="B16" s="106" t="s">
        <v>159</v>
      </c>
      <c r="C16" s="132" t="s">
        <v>158</v>
      </c>
      <c r="D16" s="132" t="s">
        <v>160</v>
      </c>
      <c r="E16" s="135" t="s">
        <v>108</v>
      </c>
      <c r="F16" s="138" t="s">
        <v>43</v>
      </c>
      <c r="G16" s="89" t="str">
        <f>+CONCATENATE(E16," - ",F16)</f>
        <v>MUY BAJA - MAYOR</v>
      </c>
      <c r="H16" s="140" t="str">
        <f>+VLOOKUP(G16,Datos!D3:E17,2,FALSE)</f>
        <v>ALTO</v>
      </c>
      <c r="I16" s="143" t="s">
        <v>161</v>
      </c>
      <c r="J16" s="5" t="s">
        <v>38</v>
      </c>
      <c r="K16" s="6" t="s">
        <v>4</v>
      </c>
      <c r="L16" s="7">
        <f>IF(K16="ASIGNADO",15,IF(K16="NO ASIGNADO",0,""))</f>
        <v>15</v>
      </c>
      <c r="M16" s="145">
        <f>SUM(L16:L22)</f>
        <v>100</v>
      </c>
      <c r="N16" s="147" t="s">
        <v>153</v>
      </c>
      <c r="O16" s="102">
        <f>IF(O19="DÉBIL",0,IF(O19="MODERADO",50,IF(O19="FUERTE",100,"")))</f>
        <v>100</v>
      </c>
      <c r="P16" s="99" t="str">
        <f>IF(AND(M19="FUERTE",N16="FUERTE (SIEMPRE SE EJECUTA)"),"NO","SÍ")</f>
        <v>NO</v>
      </c>
      <c r="Q16" s="175" t="s">
        <v>39</v>
      </c>
      <c r="R16" s="92" t="str">
        <f>IF(AND(E16="MUY BAJA",Q19=2),"MUY BAJA",IF(AND(E16="BAJA",Q19=2),"MUY BAJA",IF(AND(E16="MEDIA",Q19=2),"MUY BAJA",IF(AND(E16="ALTA",Q19=2),"BAJA",IF(AND(E16="MUY ALTA",Q19=2),"MEDIA",IF(AND(E16="MUY BAJA",Q19=1),"MUY BAJA",IF(AND(E16="BAJA",Q19=1),"MUY BAJA",IF(AND(E16="MEDIA",Q19=1),"BAJA",IF(AND(E16="ALTA",Q19=1),"MEDIA",IF(AND(E16="MUY ALTA",Q19=1),"ALTA",E16))))))))))</f>
        <v>MUY BAJA</v>
      </c>
      <c r="S16" s="89" t="str">
        <f>+CONCATENATE(R16," - ",F16)</f>
        <v>MUY BAJA - MAYOR</v>
      </c>
      <c r="T16" s="140" t="str">
        <f>+VLOOKUP(S16,Datos!$D$3:$E$17,2,FALSE)</f>
        <v>ALTO</v>
      </c>
      <c r="U16" s="176" t="s">
        <v>135</v>
      </c>
      <c r="V16" s="161" t="s">
        <v>162</v>
      </c>
      <c r="W16" s="106" t="s">
        <v>163</v>
      </c>
      <c r="X16" s="95" t="s">
        <v>165</v>
      </c>
      <c r="Y16" s="49"/>
      <c r="Z16" s="83"/>
      <c r="AA16" s="168"/>
      <c r="AB16" s="165"/>
      <c r="AC16" s="165"/>
      <c r="AD16" s="85"/>
      <c r="AE16" s="1"/>
      <c r="AF16" s="83"/>
      <c r="AG16" s="85"/>
      <c r="AH16" s="1"/>
      <c r="AI16" s="1"/>
      <c r="AJ16" s="1"/>
    </row>
    <row r="17" spans="1:36" ht="120" customHeight="1" x14ac:dyDescent="0.25">
      <c r="A17" s="201"/>
      <c r="B17" s="107"/>
      <c r="C17" s="133"/>
      <c r="D17" s="133"/>
      <c r="E17" s="136"/>
      <c r="F17" s="138"/>
      <c r="G17" s="90"/>
      <c r="H17" s="141"/>
      <c r="I17" s="143"/>
      <c r="J17" s="8" t="s">
        <v>42</v>
      </c>
      <c r="K17" s="9" t="s">
        <v>9</v>
      </c>
      <c r="L17" s="10">
        <f>IF(K17="ADECUADO",15,IF(K17="INADECUADO",0,""))</f>
        <v>15</v>
      </c>
      <c r="M17" s="146"/>
      <c r="N17" s="148"/>
      <c r="O17" s="102"/>
      <c r="P17" s="100"/>
      <c r="Q17" s="175"/>
      <c r="R17" s="93"/>
      <c r="S17" s="90"/>
      <c r="T17" s="141"/>
      <c r="U17" s="177"/>
      <c r="V17" s="162"/>
      <c r="W17" s="107"/>
      <c r="X17" s="96"/>
      <c r="Y17" s="49"/>
      <c r="Z17" s="83"/>
      <c r="AA17" s="168"/>
      <c r="AB17" s="165"/>
      <c r="AC17" s="165"/>
      <c r="AD17" s="85"/>
      <c r="AE17" s="1"/>
      <c r="AF17" s="83"/>
      <c r="AG17" s="85"/>
      <c r="AH17" s="1"/>
      <c r="AI17" s="1"/>
      <c r="AJ17" s="1"/>
    </row>
    <row r="18" spans="1:36" ht="120" customHeight="1" x14ac:dyDescent="0.25">
      <c r="A18" s="201"/>
      <c r="B18" s="107"/>
      <c r="C18" s="133"/>
      <c r="D18" s="133"/>
      <c r="E18" s="136"/>
      <c r="F18" s="138"/>
      <c r="G18" s="90"/>
      <c r="H18" s="141"/>
      <c r="I18" s="143"/>
      <c r="J18" s="43" t="s">
        <v>44</v>
      </c>
      <c r="K18" s="9" t="s">
        <v>122</v>
      </c>
      <c r="L18" s="10">
        <f>IF(K18="OPORTUNA",15,IF(K18="INOPORTUNA",0,""))</f>
        <v>15</v>
      </c>
      <c r="M18" s="146"/>
      <c r="N18" s="148"/>
      <c r="O18" s="102"/>
      <c r="P18" s="100"/>
      <c r="Q18" s="12" t="s">
        <v>45</v>
      </c>
      <c r="R18" s="93"/>
      <c r="S18" s="90"/>
      <c r="T18" s="141"/>
      <c r="U18" s="177"/>
      <c r="V18" s="162"/>
      <c r="W18" s="107"/>
      <c r="X18" s="96"/>
      <c r="Y18" s="49"/>
      <c r="Z18" s="83"/>
      <c r="AA18" s="168"/>
      <c r="AB18" s="165"/>
      <c r="AC18" s="165"/>
      <c r="AD18" s="85"/>
      <c r="AE18" s="1"/>
      <c r="AF18" s="83"/>
      <c r="AG18" s="85"/>
      <c r="AH18" s="1"/>
      <c r="AI18" s="1"/>
      <c r="AJ18" s="1"/>
    </row>
    <row r="19" spans="1:36" ht="100.5" customHeight="1" x14ac:dyDescent="0.25">
      <c r="A19" s="201"/>
      <c r="B19" s="107"/>
      <c r="C19" s="133"/>
      <c r="D19" s="133"/>
      <c r="E19" s="136"/>
      <c r="F19" s="138"/>
      <c r="G19" s="90"/>
      <c r="H19" s="141"/>
      <c r="I19" s="143"/>
      <c r="J19" s="8" t="s">
        <v>47</v>
      </c>
      <c r="K19" s="9" t="s">
        <v>48</v>
      </c>
      <c r="L19" s="10">
        <f>IF(K19="PREVENIR",15,IF(K19="DETECTAR",10,IF(K19="NO ES UN CONTROL",0,"")))</f>
        <v>15</v>
      </c>
      <c r="M19" s="150" t="str">
        <f>IF(M16&lt;86,"DÉBIL",IF(M16&lt;96,"MODERADO",IF(M16&lt;101,"FUERTE","")))</f>
        <v>FUERTE</v>
      </c>
      <c r="N19" s="148"/>
      <c r="O19" s="170" t="str">
        <f>IF(AND(M19="FUERTE",N16="FUERTE (SIEMPRE SE EJECUTA)"),"FUERTE",IF(OR(M19="DÉBIL",N16="DÉBIL (NO SE EJECUTA)"),"DÉBIL",IF(OR(M19="MODERADO",N16="MODERADO (ALGUNAS VECES)"),"MODERADO")))</f>
        <v>FUERTE</v>
      </c>
      <c r="P19" s="100"/>
      <c r="Q19" s="172">
        <f>IF(AND($O$19="FUERTE",$Q$16="DIRECTAMENTE"),2,IF(AND($O$19="FUERTE",$Q$16="DIRECTAMENTE"),2,IF(AND($O$19="FUERTE",$Q$16="DIRECTAMENTE"),2,IF(AND($O$19="FUERTE",$Q$16="NO DISMINUYE"),0,IF(AND($O$19="MODERADO",$Q$16="DIRECTAMENTE"),1,IF(AND($O$19="MODERADO",$Q$16="DIRECTAMENTE"),1,IF(AND($O$19="MODERADO",$Q$16="DIRECTAMENTE"),1,IF(AND($O$19="MODERADO",$Q$16="NO DISMINUYE"),0,"N/A"))))))))</f>
        <v>2</v>
      </c>
      <c r="R19" s="93"/>
      <c r="S19" s="90"/>
      <c r="T19" s="141"/>
      <c r="U19" s="177"/>
      <c r="V19" s="156" t="s">
        <v>143</v>
      </c>
      <c r="W19" s="107"/>
      <c r="X19" s="156" t="s">
        <v>137</v>
      </c>
      <c r="Y19" s="50"/>
      <c r="Z19" s="83"/>
      <c r="AA19" s="168"/>
      <c r="AB19" s="165"/>
      <c r="AC19" s="165"/>
      <c r="AD19" s="85"/>
      <c r="AE19" s="1"/>
      <c r="AF19" s="83"/>
      <c r="AG19" s="85"/>
      <c r="AH19" s="1"/>
      <c r="AI19" s="1"/>
      <c r="AJ19" s="1"/>
    </row>
    <row r="20" spans="1:36" ht="100.5" customHeight="1" x14ac:dyDescent="0.25">
      <c r="A20" s="201"/>
      <c r="B20" s="107"/>
      <c r="C20" s="133"/>
      <c r="D20" s="133"/>
      <c r="E20" s="136"/>
      <c r="F20" s="138"/>
      <c r="G20" s="90"/>
      <c r="H20" s="141"/>
      <c r="I20" s="143"/>
      <c r="J20" s="8" t="s">
        <v>49</v>
      </c>
      <c r="K20" s="9" t="s">
        <v>11</v>
      </c>
      <c r="L20" s="10">
        <f>IF(K20="CONFIABLE",15,IF(K20="NO CONFIABLE",0,""))</f>
        <v>15</v>
      </c>
      <c r="M20" s="151"/>
      <c r="N20" s="148"/>
      <c r="O20" s="170"/>
      <c r="P20" s="100"/>
      <c r="Q20" s="173"/>
      <c r="R20" s="93"/>
      <c r="S20" s="90"/>
      <c r="T20" s="141"/>
      <c r="U20" s="177"/>
      <c r="V20" s="157"/>
      <c r="W20" s="107"/>
      <c r="X20" s="157"/>
      <c r="Y20" s="50"/>
      <c r="Z20" s="83"/>
      <c r="AA20" s="168"/>
      <c r="AB20" s="165"/>
      <c r="AC20" s="165"/>
      <c r="AD20" s="85"/>
      <c r="AE20" s="1"/>
      <c r="AF20" s="83"/>
      <c r="AG20" s="85"/>
      <c r="AH20" s="1"/>
      <c r="AI20" s="1"/>
      <c r="AJ20" s="1"/>
    </row>
    <row r="21" spans="1:36" ht="100.5" customHeight="1" x14ac:dyDescent="0.25">
      <c r="A21" s="201"/>
      <c r="B21" s="107"/>
      <c r="C21" s="133"/>
      <c r="D21" s="133"/>
      <c r="E21" s="136"/>
      <c r="F21" s="138"/>
      <c r="G21" s="90"/>
      <c r="H21" s="141"/>
      <c r="I21" s="143"/>
      <c r="J21" s="8" t="s">
        <v>50</v>
      </c>
      <c r="K21" s="9" t="s">
        <v>14</v>
      </c>
      <c r="L21" s="10">
        <f>IF(K21="SE INVESTIGAN Y SE RESUELVEN OPORTUNAMENTE",15,IF(K21="NO SE INVESTIGAN Y SE RESUELVEN OPORTUNAMENTE",0,""))</f>
        <v>15</v>
      </c>
      <c r="M21" s="151"/>
      <c r="N21" s="148"/>
      <c r="O21" s="170"/>
      <c r="P21" s="100"/>
      <c r="Q21" s="173"/>
      <c r="R21" s="93"/>
      <c r="S21" s="90"/>
      <c r="T21" s="141"/>
      <c r="U21" s="177"/>
      <c r="V21" s="163"/>
      <c r="W21" s="107"/>
      <c r="X21" s="95" t="s">
        <v>164</v>
      </c>
      <c r="Y21" s="49"/>
      <c r="Z21" s="83"/>
      <c r="AA21" s="168"/>
      <c r="AB21" s="165"/>
      <c r="AC21" s="165"/>
      <c r="AD21" s="85"/>
      <c r="AE21" s="1"/>
      <c r="AF21" s="83"/>
      <c r="AG21" s="85"/>
      <c r="AH21" s="1"/>
      <c r="AI21" s="1"/>
      <c r="AJ21" s="1"/>
    </row>
    <row r="22" spans="1:36" ht="100.5" customHeight="1" thickBot="1" x14ac:dyDescent="0.3">
      <c r="A22" s="202"/>
      <c r="B22" s="108"/>
      <c r="C22" s="134"/>
      <c r="D22" s="134"/>
      <c r="E22" s="137"/>
      <c r="F22" s="139"/>
      <c r="G22" s="91"/>
      <c r="H22" s="142"/>
      <c r="I22" s="144"/>
      <c r="J22" s="44" t="s">
        <v>51</v>
      </c>
      <c r="K22" s="45" t="s">
        <v>20</v>
      </c>
      <c r="L22" s="46">
        <f>IF(K22="COMPLETA",10,IF(K22="INCOMPLETA",5,IF(K22="NO EXISTE",0,"")))</f>
        <v>10</v>
      </c>
      <c r="M22" s="152"/>
      <c r="N22" s="149"/>
      <c r="O22" s="171"/>
      <c r="P22" s="101"/>
      <c r="Q22" s="174"/>
      <c r="R22" s="94"/>
      <c r="S22" s="91"/>
      <c r="T22" s="142"/>
      <c r="U22" s="178"/>
      <c r="V22" s="164"/>
      <c r="W22" s="108"/>
      <c r="X22" s="167"/>
      <c r="Y22" s="49"/>
      <c r="Z22" s="84"/>
      <c r="AA22" s="169"/>
      <c r="AB22" s="166"/>
      <c r="AC22" s="166"/>
      <c r="AD22" s="86"/>
      <c r="AE22" s="1"/>
      <c r="AF22" s="84"/>
      <c r="AG22" s="86"/>
      <c r="AH22" s="1"/>
      <c r="AI22" s="1"/>
      <c r="AJ22" s="1"/>
    </row>
  </sheetData>
  <dataConsolidate/>
  <mergeCells count="72">
    <mergeCell ref="O19:O22"/>
    <mergeCell ref="Q19:Q22"/>
    <mergeCell ref="Q16:Q17"/>
    <mergeCell ref="T16:T22"/>
    <mergeCell ref="U16:U22"/>
    <mergeCell ref="S16:S22"/>
    <mergeCell ref="X19:X20"/>
    <mergeCell ref="Z12:AD14"/>
    <mergeCell ref="V16:V18"/>
    <mergeCell ref="V19:V20"/>
    <mergeCell ref="V21:V22"/>
    <mergeCell ref="AC16:AC22"/>
    <mergeCell ref="X21:X22"/>
    <mergeCell ref="AA16:AA22"/>
    <mergeCell ref="AB16:AB22"/>
    <mergeCell ref="AD16:AD22"/>
    <mergeCell ref="C13:C15"/>
    <mergeCell ref="D13:D15"/>
    <mergeCell ref="E13:H13"/>
    <mergeCell ref="I13:Q13"/>
    <mergeCell ref="R14:R15"/>
    <mergeCell ref="F16:F22"/>
    <mergeCell ref="H16:H22"/>
    <mergeCell ref="I16:I22"/>
    <mergeCell ref="M16:M18"/>
    <mergeCell ref="N16:N22"/>
    <mergeCell ref="M19:M22"/>
    <mergeCell ref="A16:A22"/>
    <mergeCell ref="B16:B22"/>
    <mergeCell ref="C16:C22"/>
    <mergeCell ref="D16:D22"/>
    <mergeCell ref="E16:E22"/>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F12:AG14"/>
    <mergeCell ref="AF16:AF22"/>
    <mergeCell ref="AG16:AG22"/>
    <mergeCell ref="M6:N6"/>
    <mergeCell ref="G16:G22"/>
    <mergeCell ref="R16:R22"/>
    <mergeCell ref="X16:X18"/>
    <mergeCell ref="Q14:Q15"/>
    <mergeCell ref="O14:O15"/>
    <mergeCell ref="P16:P22"/>
    <mergeCell ref="O16:O18"/>
    <mergeCell ref="P14:P15"/>
    <mergeCell ref="T14:T15"/>
    <mergeCell ref="U14:U15"/>
    <mergeCell ref="W16:W22"/>
    <mergeCell ref="Z16:Z22"/>
    <mergeCell ref="B8:I8"/>
    <mergeCell ref="B9:I9"/>
    <mergeCell ref="AD1:AF1"/>
    <mergeCell ref="AD2:AF2"/>
    <mergeCell ref="AD3:AF3"/>
    <mergeCell ref="AD4:AF4"/>
    <mergeCell ref="B1:AC2"/>
    <mergeCell ref="B3:AC4"/>
  </mergeCells>
  <conditionalFormatting sqref="H16:H22">
    <cfRule type="containsText" dxfId="29" priority="12" operator="containsText" text="EXTREMO">
      <formula>NOT(ISERROR(SEARCH("EXTREMO",H16)))</formula>
    </cfRule>
    <cfRule type="containsText" dxfId="28" priority="13" operator="containsText" text="ALTO">
      <formula>NOT(ISERROR(SEARCH("ALTO",H16)))</formula>
    </cfRule>
    <cfRule type="containsText" dxfId="27" priority="14" operator="containsText" text="MODERADO">
      <formula>NOT(ISERROR(SEARCH("MODERADO",H16)))</formula>
    </cfRule>
  </conditionalFormatting>
  <conditionalFormatting sqref="T16:T22">
    <cfRule type="containsText" dxfId="26" priority="1" operator="containsText" text="EXTREMO">
      <formula>NOT(ISERROR(SEARCH("EXTREMO",T16)))</formula>
    </cfRule>
    <cfRule type="containsText" dxfId="25" priority="2" operator="containsText" text="ALTO">
      <formula>NOT(ISERROR(SEARCH("ALTO",T16)))</formula>
    </cfRule>
    <cfRule type="containsText" dxfId="24" priority="3" operator="containsText" text="MODERADO">
      <formula>NOT(ISERROR(SEARCH("MODERADO",T16)))</formula>
    </cfRule>
  </conditionalFormatting>
  <dataValidations disablePrompts="1" count="1">
    <dataValidation type="list" allowBlank="1" showInputMessage="1" showErrorMessage="1" sqref="Q16:Q17" xr:uid="{3993155C-8C7B-472E-BF88-20C663FE241B}">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disablePrompts="1" count="12">
        <x14:dataValidation type="list" allowBlank="1" showInputMessage="1" showErrorMessage="1" xr:uid="{DF3E83F7-E827-41D4-9D70-8EC7813050C7}">
          <x14:formula1>
            <xm:f>Datos!$J$5:$L$5</xm:f>
          </x14:formula1>
          <xm:sqref>K19</xm:sqref>
        </x14:dataValidation>
        <x14:dataValidation type="list" allowBlank="1" showInputMessage="1" showErrorMessage="1" xr:uid="{6F7C15BA-07C8-43F7-9DB3-EA011C717F84}">
          <x14:formula1>
            <xm:f>Datos!$A$11:$A$13</xm:f>
          </x14:formula1>
          <xm:sqref>U16:U22</xm:sqref>
        </x14:dataValidation>
        <x14:dataValidation type="list" allowBlank="1" showInputMessage="1" showErrorMessage="1" xr:uid="{8E3CFAC4-75A6-40F4-AAD1-9F34E51B3EEE}">
          <x14:formula1>
            <xm:f>Datos!$J$7:$K$7</xm:f>
          </x14:formula1>
          <xm:sqref>K21</xm:sqref>
        </x14:dataValidation>
        <x14:dataValidation type="list" allowBlank="1" showInputMessage="1" showErrorMessage="1" xr:uid="{27D28193-0F75-4F4D-8D32-298C19D42BA7}">
          <x14:formula1>
            <xm:f>Datos!$J$6:$K$6</xm:f>
          </x14:formula1>
          <xm:sqref>K20</xm:sqref>
        </x14:dataValidation>
        <x14:dataValidation type="list" allowBlank="1" showInputMessage="1" showErrorMessage="1" xr:uid="{9ECA6DED-0CE3-4D86-A286-D1DCAA54D3E6}">
          <x14:formula1>
            <xm:f>Datos!$J$3:$K$3</xm:f>
          </x14:formula1>
          <xm:sqref>K17</xm:sqref>
        </x14:dataValidation>
        <x14:dataValidation type="list" allowBlank="1" showInputMessage="1" showErrorMessage="1" xr:uid="{47CAD802-F707-465A-99CA-6FF7C8FCEAFA}">
          <x14:formula1>
            <xm:f>Datos!$J$2:$K$2</xm:f>
          </x14:formula1>
          <xm:sqref>K16</xm:sqref>
        </x14:dataValidation>
        <x14:dataValidation type="list" allowBlank="1" showInputMessage="1" showErrorMessage="1" xr:uid="{F2859424-D928-4BD9-B7C5-0D6120E7EAE8}">
          <x14:formula1>
            <xm:f>Datos!$J$8:$L$8</xm:f>
          </x14:formula1>
          <xm:sqref>K22</xm:sqref>
        </x14:dataValidation>
        <x14:dataValidation type="list" allowBlank="1" showInputMessage="1" showErrorMessage="1" xr:uid="{7F1943C0-07F6-410F-9F18-E3142E305EB7}">
          <x14:formula1>
            <xm:f>Datos!$B$3:$B$5</xm:f>
          </x14:formula1>
          <xm:sqref>F16:F22</xm:sqref>
        </x14:dataValidation>
        <x14:dataValidation type="list" allowBlank="1" showInputMessage="1" showErrorMessage="1" xr:uid="{299F8FAB-2CA6-4E4C-B84A-C1C2EEEA8629}">
          <x14:formula1>
            <xm:f>Datos!$A$3:$A$7</xm:f>
          </x14:formula1>
          <xm:sqref>E16</xm:sqref>
        </x14:dataValidation>
        <x14:dataValidation type="list" allowBlank="1" showInputMessage="1" showErrorMessage="1" xr:uid="{2DBE33C8-EB01-4226-AD14-367F7BCEE6D2}">
          <x14:formula1>
            <xm:f>Datos!$J$4:$K$4</xm:f>
          </x14:formula1>
          <xm:sqref>K18</xm:sqref>
        </x14:dataValidation>
        <x14:dataValidation type="list" allowBlank="1" showInputMessage="1" showErrorMessage="1" xr:uid="{20B6DE06-DC9C-42A2-A3F4-57CDBB2D0BA8}">
          <x14:formula1>
            <xm:f>Datos!$A$17:$A$18</xm:f>
          </x14:formula1>
          <xm:sqref>V21:V22</xm:sqref>
        </x14:dataValidation>
        <x14:dataValidation type="list" allowBlank="1" showInputMessage="1" showErrorMessage="1" xr:uid="{60F1D263-5BD7-415E-B019-3044214B7188}">
          <x14:formula1>
            <xm:f>Datos!$I$14:$I$16</xm:f>
          </x14:formula1>
          <xm:sqref>N16:N22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8A23D-597B-4DFE-9A63-7A9A00FFB5CB}">
  <dimension ref="A1:AJ22"/>
  <sheetViews>
    <sheetView showGridLines="0" tabSelected="1" topLeftCell="H12" zoomScale="50" zoomScaleNormal="50" zoomScaleSheetLayoutView="50" workbookViewId="0">
      <selection activeCell="AA16" sqref="AA16:AA22"/>
    </sheetView>
  </sheetViews>
  <sheetFormatPr baseColWidth="10" defaultRowHeight="15" x14ac:dyDescent="0.25"/>
  <cols>
    <col min="1" max="1" width="36.85546875" style="14" customWidth="1"/>
    <col min="2" max="4" width="32.5703125" style="14" customWidth="1"/>
    <col min="5" max="6" width="20.85546875" style="14" customWidth="1"/>
    <col min="7" max="7" width="20.85546875" style="14" hidden="1" customWidth="1"/>
    <col min="8" max="8" width="25.42578125" style="14" customWidth="1"/>
    <col min="9" max="9" width="59.140625" style="14" customWidth="1"/>
    <col min="10" max="10" width="53.7109375" style="14" customWidth="1"/>
    <col min="11" max="11" width="24.5703125" style="14" customWidth="1"/>
    <col min="12" max="12" width="0" style="14" hidden="1" customWidth="1"/>
    <col min="13" max="15" width="24.5703125" style="14" customWidth="1"/>
    <col min="16" max="16" width="19.7109375" style="14" customWidth="1"/>
    <col min="17" max="17" width="25.140625" style="14" customWidth="1"/>
    <col min="18" max="19" width="25.140625" style="14" hidden="1" customWidth="1"/>
    <col min="20" max="20" width="25.140625" style="14" customWidth="1"/>
    <col min="21" max="21" width="16.5703125" style="14" customWidth="1"/>
    <col min="22" max="22" width="41.42578125" style="14" customWidth="1"/>
    <col min="23" max="23" width="38.5703125" style="14" customWidth="1"/>
    <col min="24" max="24" width="25.42578125" style="14" customWidth="1"/>
    <col min="25" max="25" width="1.7109375" style="14" customWidth="1"/>
    <col min="26" max="28" width="33.42578125" style="14" customWidth="1"/>
    <col min="29" max="29" width="40.28515625" style="14" customWidth="1"/>
    <col min="30" max="30" width="34.85546875" style="14" customWidth="1"/>
    <col min="31" max="31" width="2.28515625" style="14" customWidth="1"/>
    <col min="32" max="32" width="42.5703125" style="14" customWidth="1"/>
    <col min="33" max="33" width="50.28515625" style="14" customWidth="1"/>
    <col min="34" max="36" width="11.42578125" style="14" customWidth="1"/>
    <col min="37" max="16384" width="11.42578125" style="14"/>
  </cols>
  <sheetData>
    <row r="1" spans="1:36" ht="27" customHeight="1" x14ac:dyDescent="0.25">
      <c r="A1" s="109"/>
      <c r="B1" s="71" t="s">
        <v>1</v>
      </c>
      <c r="C1" s="72"/>
      <c r="D1" s="72"/>
      <c r="E1" s="72"/>
      <c r="F1" s="72"/>
      <c r="G1" s="72"/>
      <c r="H1" s="72"/>
      <c r="I1" s="72"/>
      <c r="J1" s="72"/>
      <c r="K1" s="72"/>
      <c r="L1" s="72"/>
      <c r="M1" s="72"/>
      <c r="N1" s="72"/>
      <c r="O1" s="72"/>
      <c r="P1" s="72"/>
      <c r="Q1" s="72"/>
      <c r="R1" s="72"/>
      <c r="S1" s="72"/>
      <c r="T1" s="72"/>
      <c r="U1" s="72"/>
      <c r="V1" s="72"/>
      <c r="W1" s="72"/>
      <c r="X1" s="72"/>
      <c r="Y1" s="72"/>
      <c r="Z1" s="72"/>
      <c r="AA1" s="72"/>
      <c r="AB1" s="72"/>
      <c r="AC1" s="73"/>
      <c r="AD1" s="69" t="s">
        <v>2</v>
      </c>
      <c r="AE1" s="70"/>
      <c r="AF1" s="70"/>
      <c r="AG1" s="67" t="s">
        <v>84</v>
      </c>
      <c r="AH1" s="1"/>
      <c r="AI1" s="1"/>
      <c r="AJ1" s="1"/>
    </row>
    <row r="2" spans="1:36" ht="27" customHeight="1" thickBot="1" x14ac:dyDescent="0.3">
      <c r="A2" s="109"/>
      <c r="B2" s="74"/>
      <c r="C2" s="75"/>
      <c r="D2" s="75"/>
      <c r="E2" s="75"/>
      <c r="F2" s="75"/>
      <c r="G2" s="75"/>
      <c r="H2" s="75"/>
      <c r="I2" s="75"/>
      <c r="J2" s="75"/>
      <c r="K2" s="75"/>
      <c r="L2" s="75"/>
      <c r="M2" s="75"/>
      <c r="N2" s="75"/>
      <c r="O2" s="75"/>
      <c r="P2" s="75"/>
      <c r="Q2" s="75"/>
      <c r="R2" s="75"/>
      <c r="S2" s="75"/>
      <c r="T2" s="75"/>
      <c r="U2" s="75"/>
      <c r="V2" s="75"/>
      <c r="W2" s="75"/>
      <c r="X2" s="75"/>
      <c r="Y2" s="75"/>
      <c r="Z2" s="75"/>
      <c r="AA2" s="75"/>
      <c r="AB2" s="75"/>
      <c r="AC2" s="76"/>
      <c r="AD2" s="69" t="s">
        <v>3</v>
      </c>
      <c r="AE2" s="70"/>
      <c r="AF2" s="70"/>
      <c r="AG2" s="54" t="s">
        <v>86</v>
      </c>
      <c r="AH2" s="1"/>
      <c r="AI2" s="1"/>
      <c r="AJ2" s="1"/>
    </row>
    <row r="3" spans="1:36" ht="27" customHeight="1" x14ac:dyDescent="0.25">
      <c r="A3" s="109"/>
      <c r="B3" s="71" t="s">
        <v>5</v>
      </c>
      <c r="C3" s="72"/>
      <c r="D3" s="72"/>
      <c r="E3" s="72"/>
      <c r="F3" s="72"/>
      <c r="G3" s="72"/>
      <c r="H3" s="72"/>
      <c r="I3" s="72"/>
      <c r="J3" s="72"/>
      <c r="K3" s="72"/>
      <c r="L3" s="72"/>
      <c r="M3" s="72"/>
      <c r="N3" s="72"/>
      <c r="O3" s="72"/>
      <c r="P3" s="72"/>
      <c r="Q3" s="72"/>
      <c r="R3" s="72"/>
      <c r="S3" s="72"/>
      <c r="T3" s="72"/>
      <c r="U3" s="72"/>
      <c r="V3" s="72"/>
      <c r="W3" s="72"/>
      <c r="X3" s="72"/>
      <c r="Y3" s="72"/>
      <c r="Z3" s="72"/>
      <c r="AA3" s="72"/>
      <c r="AB3" s="72"/>
      <c r="AC3" s="73"/>
      <c r="AD3" s="69" t="s">
        <v>6</v>
      </c>
      <c r="AE3" s="70"/>
      <c r="AF3" s="70"/>
      <c r="AG3" s="67" t="s">
        <v>85</v>
      </c>
      <c r="AH3" s="1"/>
      <c r="AI3" s="1"/>
      <c r="AJ3" s="1"/>
    </row>
    <row r="4" spans="1:36" ht="27" customHeight="1" thickBot="1" x14ac:dyDescent="0.3">
      <c r="A4" s="109"/>
      <c r="B4" s="74"/>
      <c r="C4" s="75"/>
      <c r="D4" s="75"/>
      <c r="E4" s="75"/>
      <c r="F4" s="75"/>
      <c r="G4" s="75"/>
      <c r="H4" s="75"/>
      <c r="I4" s="75"/>
      <c r="J4" s="75"/>
      <c r="K4" s="75"/>
      <c r="L4" s="75"/>
      <c r="M4" s="75"/>
      <c r="N4" s="75"/>
      <c r="O4" s="75"/>
      <c r="P4" s="75"/>
      <c r="Q4" s="75"/>
      <c r="R4" s="75"/>
      <c r="S4" s="75"/>
      <c r="T4" s="75"/>
      <c r="U4" s="75"/>
      <c r="V4" s="75"/>
      <c r="W4" s="75"/>
      <c r="X4" s="75"/>
      <c r="Y4" s="75"/>
      <c r="Z4" s="75"/>
      <c r="AA4" s="75"/>
      <c r="AB4" s="75"/>
      <c r="AC4" s="76"/>
      <c r="AD4" s="69" t="s">
        <v>8</v>
      </c>
      <c r="AE4" s="70"/>
      <c r="AF4" s="70"/>
      <c r="AG4" s="55">
        <v>43846</v>
      </c>
      <c r="AH4" s="1"/>
      <c r="AI4" s="1"/>
      <c r="AJ4" s="1"/>
    </row>
    <row r="5" spans="1:36" ht="27" customHeight="1" thickBot="1" x14ac:dyDescent="0.3">
      <c r="A5" s="26"/>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4"/>
      <c r="AD5" s="33"/>
      <c r="AE5" s="1"/>
      <c r="AF5" s="1"/>
      <c r="AG5" s="1"/>
      <c r="AH5" s="1"/>
      <c r="AI5" s="1"/>
      <c r="AJ5" s="1"/>
    </row>
    <row r="6" spans="1:36" ht="59.25" customHeight="1" thickBot="1" x14ac:dyDescent="0.3">
      <c r="A6" s="56" t="s">
        <v>0</v>
      </c>
      <c r="B6" s="110" t="s">
        <v>155</v>
      </c>
      <c r="C6" s="111"/>
      <c r="D6" s="111"/>
      <c r="E6" s="111"/>
      <c r="F6" s="111"/>
      <c r="G6" s="111"/>
      <c r="H6" s="112"/>
      <c r="I6" s="23"/>
      <c r="J6" s="29"/>
      <c r="K6" s="32" t="s">
        <v>89</v>
      </c>
      <c r="L6" s="31"/>
      <c r="M6" s="87">
        <v>44592</v>
      </c>
      <c r="N6" s="88"/>
      <c r="O6" s="23"/>
      <c r="P6" s="23"/>
      <c r="Q6" s="23"/>
      <c r="R6" s="23"/>
      <c r="S6" s="23"/>
      <c r="T6" s="23"/>
      <c r="U6" s="23"/>
      <c r="V6" s="23"/>
      <c r="W6" s="23"/>
      <c r="X6" s="23"/>
      <c r="Y6" s="23"/>
      <c r="Z6" s="23"/>
      <c r="AA6" s="23"/>
      <c r="AB6" s="23"/>
      <c r="AC6" s="24"/>
      <c r="AD6" s="23"/>
      <c r="AE6" s="1"/>
      <c r="AF6" s="1"/>
      <c r="AG6" s="1"/>
      <c r="AH6" s="1"/>
      <c r="AI6" s="1"/>
      <c r="AJ6" s="1"/>
    </row>
    <row r="7" spans="1:36" ht="27" customHeight="1" thickBot="1" x14ac:dyDescent="0.3">
      <c r="A7" s="30"/>
      <c r="B7" s="29"/>
      <c r="C7" s="29"/>
      <c r="D7" s="29"/>
      <c r="E7" s="29"/>
      <c r="F7" s="29"/>
      <c r="G7" s="29"/>
      <c r="H7" s="29"/>
      <c r="I7" s="29"/>
      <c r="J7" s="29"/>
      <c r="K7" s="29"/>
      <c r="L7" s="29"/>
      <c r="M7" s="29"/>
      <c r="N7" s="29"/>
      <c r="O7" s="23"/>
      <c r="P7" s="23"/>
      <c r="Q7" s="23"/>
      <c r="R7" s="23"/>
      <c r="S7" s="23"/>
      <c r="T7" s="23"/>
      <c r="U7" s="23"/>
      <c r="V7" s="23"/>
      <c r="W7" s="23"/>
      <c r="X7" s="23"/>
      <c r="Y7" s="23"/>
      <c r="Z7" s="23"/>
      <c r="AA7" s="23"/>
      <c r="AB7" s="23"/>
      <c r="AC7" s="24"/>
      <c r="AD7" s="23"/>
      <c r="AE7" s="1"/>
      <c r="AF7" s="1"/>
      <c r="AG7" s="1"/>
      <c r="AH7" s="1"/>
      <c r="AI7" s="1"/>
      <c r="AJ7" s="1"/>
    </row>
    <row r="8" spans="1:36" ht="59.25" customHeight="1" thickBot="1" x14ac:dyDescent="0.3">
      <c r="A8" s="56" t="s">
        <v>87</v>
      </c>
      <c r="B8" s="198" t="s">
        <v>156</v>
      </c>
      <c r="C8" s="199"/>
      <c r="D8" s="199"/>
      <c r="E8" s="199"/>
      <c r="F8" s="199"/>
      <c r="G8" s="199"/>
      <c r="H8" s="199"/>
      <c r="I8" s="200"/>
      <c r="J8" s="23"/>
      <c r="K8" s="27" t="s">
        <v>148</v>
      </c>
      <c r="L8" s="27"/>
      <c r="M8" s="27" t="s">
        <v>138</v>
      </c>
      <c r="N8" s="27" t="s">
        <v>90</v>
      </c>
      <c r="O8" s="27" t="s">
        <v>90</v>
      </c>
      <c r="P8" s="23"/>
      <c r="Q8" s="23"/>
      <c r="R8" s="23"/>
      <c r="S8" s="23"/>
      <c r="T8" s="23"/>
      <c r="U8" s="23"/>
      <c r="V8" s="23"/>
      <c r="W8" s="23"/>
      <c r="X8" s="23"/>
      <c r="Y8" s="23"/>
      <c r="Z8" s="23"/>
      <c r="AA8" s="23"/>
      <c r="AB8" s="23"/>
      <c r="AC8" s="24"/>
      <c r="AD8" s="23"/>
      <c r="AE8" s="1"/>
      <c r="AF8" s="1"/>
      <c r="AG8" s="1"/>
      <c r="AH8" s="1"/>
      <c r="AI8" s="1"/>
      <c r="AJ8" s="1"/>
    </row>
    <row r="9" spans="1:36" ht="59.25" customHeight="1" thickBot="1" x14ac:dyDescent="0.3">
      <c r="A9" s="56" t="s">
        <v>88</v>
      </c>
      <c r="B9" s="198" t="s">
        <v>157</v>
      </c>
      <c r="C9" s="199"/>
      <c r="D9" s="199"/>
      <c r="E9" s="199"/>
      <c r="F9" s="199"/>
      <c r="G9" s="199"/>
      <c r="H9" s="199"/>
      <c r="I9" s="200"/>
      <c r="J9" s="23"/>
      <c r="K9" s="58" t="s">
        <v>154</v>
      </c>
      <c r="L9" s="28"/>
      <c r="M9" s="28"/>
      <c r="N9" s="28"/>
      <c r="O9" s="28"/>
      <c r="P9" s="23"/>
      <c r="Q9" s="23"/>
      <c r="R9" s="23"/>
      <c r="S9" s="23"/>
      <c r="T9" s="23"/>
      <c r="U9" s="23"/>
      <c r="V9" s="23"/>
      <c r="W9" s="23"/>
      <c r="X9" s="23"/>
      <c r="Y9" s="23"/>
      <c r="Z9" s="23"/>
      <c r="AA9" s="23"/>
      <c r="AB9" s="23"/>
      <c r="AC9" s="24"/>
      <c r="AD9" s="23"/>
      <c r="AE9" s="1"/>
      <c r="AF9" s="1"/>
      <c r="AG9" s="1"/>
      <c r="AH9" s="1"/>
      <c r="AI9" s="1"/>
      <c r="AJ9" s="1"/>
    </row>
    <row r="10" spans="1:36" ht="15.75" customHeight="1"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4"/>
      <c r="AD10" s="23"/>
      <c r="AE10" s="1"/>
      <c r="AF10" s="1"/>
      <c r="AG10" s="1"/>
      <c r="AH10" s="1"/>
      <c r="AI10" s="1"/>
      <c r="AJ10" s="1"/>
    </row>
    <row r="11" spans="1:36" ht="15.75" customHeight="1" thickBot="1" x14ac:dyDescent="0.3">
      <c r="A11" s="47"/>
      <c r="B11" s="23"/>
      <c r="C11" s="23"/>
      <c r="D11" s="23"/>
      <c r="E11" s="23"/>
      <c r="F11" s="23"/>
      <c r="G11" s="23"/>
      <c r="H11" s="23"/>
      <c r="I11" s="23"/>
      <c r="J11" s="23"/>
      <c r="K11" s="23"/>
      <c r="L11" s="23"/>
      <c r="M11" s="23"/>
      <c r="N11" s="23"/>
      <c r="O11" s="23"/>
      <c r="P11" s="23"/>
      <c r="Q11" s="23"/>
      <c r="R11" s="23"/>
      <c r="S11" s="23"/>
      <c r="T11" s="23"/>
      <c r="U11" s="23"/>
      <c r="V11" s="23"/>
      <c r="W11" s="23"/>
      <c r="X11" s="23"/>
      <c r="Y11" s="23"/>
      <c r="Z11" s="22"/>
      <c r="AA11" s="22"/>
      <c r="AB11" s="22"/>
      <c r="AC11" s="25"/>
      <c r="AD11" s="57"/>
      <c r="AE11" s="1"/>
      <c r="AF11" s="1"/>
      <c r="AG11" s="1"/>
      <c r="AH11" s="1"/>
      <c r="AI11" s="1"/>
      <c r="AJ11" s="1"/>
    </row>
    <row r="12" spans="1:36" x14ac:dyDescent="0.25">
      <c r="A12" s="113" t="s">
        <v>12</v>
      </c>
      <c r="B12" s="114"/>
      <c r="C12" s="114"/>
      <c r="D12" s="115"/>
      <c r="E12" s="116" t="s">
        <v>13</v>
      </c>
      <c r="F12" s="117"/>
      <c r="G12" s="117"/>
      <c r="H12" s="117"/>
      <c r="I12" s="117"/>
      <c r="J12" s="117"/>
      <c r="K12" s="117"/>
      <c r="L12" s="117"/>
      <c r="M12" s="117"/>
      <c r="N12" s="117"/>
      <c r="O12" s="117"/>
      <c r="P12" s="117"/>
      <c r="Q12" s="117"/>
      <c r="R12" s="117"/>
      <c r="S12" s="117"/>
      <c r="T12" s="117"/>
      <c r="U12" s="117"/>
      <c r="V12" s="117"/>
      <c r="W12" s="117"/>
      <c r="X12" s="118"/>
      <c r="Y12" s="40"/>
      <c r="Z12" s="77" t="s">
        <v>139</v>
      </c>
      <c r="AA12" s="158"/>
      <c r="AB12" s="158"/>
      <c r="AC12" s="158"/>
      <c r="AD12" s="78"/>
      <c r="AE12" s="1"/>
      <c r="AF12" s="77" t="s">
        <v>145</v>
      </c>
      <c r="AG12" s="78"/>
      <c r="AH12" s="1"/>
      <c r="AI12" s="1"/>
      <c r="AJ12" s="1"/>
    </row>
    <row r="13" spans="1:36" x14ac:dyDescent="0.25">
      <c r="A13" s="119" t="s">
        <v>91</v>
      </c>
      <c r="B13" s="103" t="s">
        <v>15</v>
      </c>
      <c r="C13" s="103" t="s">
        <v>16</v>
      </c>
      <c r="D13" s="131" t="s">
        <v>117</v>
      </c>
      <c r="E13" s="154" t="s">
        <v>17</v>
      </c>
      <c r="F13" s="155"/>
      <c r="G13" s="155"/>
      <c r="H13" s="155"/>
      <c r="I13" s="121" t="s">
        <v>18</v>
      </c>
      <c r="J13" s="122"/>
      <c r="K13" s="122"/>
      <c r="L13" s="122"/>
      <c r="M13" s="122"/>
      <c r="N13" s="122"/>
      <c r="O13" s="122"/>
      <c r="P13" s="122"/>
      <c r="Q13" s="122"/>
      <c r="R13" s="34"/>
      <c r="S13" s="34"/>
      <c r="T13" s="121" t="s">
        <v>19</v>
      </c>
      <c r="U13" s="122"/>
      <c r="V13" s="122"/>
      <c r="W13" s="122"/>
      <c r="X13" s="123"/>
      <c r="Y13" s="40"/>
      <c r="Z13" s="79"/>
      <c r="AA13" s="159"/>
      <c r="AB13" s="159"/>
      <c r="AC13" s="159"/>
      <c r="AD13" s="80"/>
      <c r="AE13" s="1"/>
      <c r="AF13" s="79"/>
      <c r="AG13" s="80"/>
      <c r="AH13" s="2"/>
      <c r="AI13" s="2"/>
      <c r="AJ13" s="2"/>
    </row>
    <row r="14" spans="1:36" ht="32.25" customHeight="1" thickBot="1" x14ac:dyDescent="0.3">
      <c r="A14" s="119"/>
      <c r="B14" s="103"/>
      <c r="C14" s="103"/>
      <c r="D14" s="131"/>
      <c r="E14" s="124" t="s">
        <v>21</v>
      </c>
      <c r="F14" s="125"/>
      <c r="G14" s="125"/>
      <c r="H14" s="125"/>
      <c r="I14" s="126" t="s">
        <v>22</v>
      </c>
      <c r="J14" s="127" t="s">
        <v>23</v>
      </c>
      <c r="K14" s="127" t="s">
        <v>24</v>
      </c>
      <c r="L14" s="128" t="s">
        <v>25</v>
      </c>
      <c r="M14" s="103" t="s">
        <v>26</v>
      </c>
      <c r="N14" s="130" t="s">
        <v>27</v>
      </c>
      <c r="O14" s="97" t="s">
        <v>28</v>
      </c>
      <c r="P14" s="103" t="s">
        <v>29</v>
      </c>
      <c r="Q14" s="97" t="s">
        <v>30</v>
      </c>
      <c r="R14" s="97" t="s">
        <v>114</v>
      </c>
      <c r="S14" s="66"/>
      <c r="T14" s="104" t="s">
        <v>31</v>
      </c>
      <c r="U14" s="103" t="s">
        <v>32</v>
      </c>
      <c r="V14" s="97" t="s">
        <v>33</v>
      </c>
      <c r="W14" s="103" t="s">
        <v>116</v>
      </c>
      <c r="X14" s="131"/>
      <c r="Y14" s="48"/>
      <c r="Z14" s="81"/>
      <c r="AA14" s="160"/>
      <c r="AB14" s="160"/>
      <c r="AC14" s="160"/>
      <c r="AD14" s="82"/>
      <c r="AE14" s="2"/>
      <c r="AF14" s="81"/>
      <c r="AG14" s="82"/>
      <c r="AH14" s="2"/>
      <c r="AI14" s="1"/>
      <c r="AJ14" s="2"/>
    </row>
    <row r="15" spans="1:36" ht="74.25" customHeight="1" x14ac:dyDescent="0.25">
      <c r="A15" s="120"/>
      <c r="B15" s="97"/>
      <c r="C15" s="97"/>
      <c r="D15" s="153"/>
      <c r="E15" s="41" t="s">
        <v>92</v>
      </c>
      <c r="F15" s="39" t="s">
        <v>93</v>
      </c>
      <c r="G15" s="3"/>
      <c r="H15" s="4" t="s">
        <v>34</v>
      </c>
      <c r="I15" s="104"/>
      <c r="J15" s="127"/>
      <c r="K15" s="127"/>
      <c r="L15" s="129"/>
      <c r="M15" s="103"/>
      <c r="N15" s="98"/>
      <c r="O15" s="98"/>
      <c r="P15" s="103"/>
      <c r="Q15" s="98"/>
      <c r="R15" s="98"/>
      <c r="S15" s="64"/>
      <c r="T15" s="105"/>
      <c r="U15" s="103"/>
      <c r="V15" s="98"/>
      <c r="W15" s="62" t="s">
        <v>35</v>
      </c>
      <c r="X15" s="63" t="s">
        <v>36</v>
      </c>
      <c r="Y15" s="48"/>
      <c r="Z15" s="51" t="s">
        <v>140</v>
      </c>
      <c r="AA15" s="65" t="s">
        <v>141</v>
      </c>
      <c r="AB15" s="65" t="s">
        <v>142</v>
      </c>
      <c r="AC15" s="65" t="s">
        <v>144</v>
      </c>
      <c r="AD15" s="52" t="s">
        <v>37</v>
      </c>
      <c r="AE15" s="2"/>
      <c r="AF15" s="51" t="s">
        <v>146</v>
      </c>
      <c r="AG15" s="52" t="s">
        <v>147</v>
      </c>
      <c r="AH15" s="2"/>
      <c r="AI15" s="1"/>
      <c r="AJ15" s="2"/>
    </row>
    <row r="16" spans="1:36" ht="139.5" customHeight="1" x14ac:dyDescent="0.25">
      <c r="A16" s="201">
        <v>5</v>
      </c>
      <c r="B16" s="106" t="s">
        <v>189</v>
      </c>
      <c r="C16" s="132" t="s">
        <v>188</v>
      </c>
      <c r="D16" s="132" t="s">
        <v>190</v>
      </c>
      <c r="E16" s="135" t="s">
        <v>108</v>
      </c>
      <c r="F16" s="138" t="s">
        <v>43</v>
      </c>
      <c r="G16" s="89" t="str">
        <f>+CONCATENATE(E16," - ",F16)</f>
        <v>MUY BAJA - MAYOR</v>
      </c>
      <c r="H16" s="140" t="str">
        <f>+VLOOKUP(G16,Datos!D3:E17,2,FALSE)</f>
        <v>ALTO</v>
      </c>
      <c r="I16" s="143" t="s">
        <v>191</v>
      </c>
      <c r="J16" s="5" t="s">
        <v>38</v>
      </c>
      <c r="K16" s="6" t="s">
        <v>4</v>
      </c>
      <c r="L16" s="7">
        <f>IF(K16="ASIGNADO",15,IF(K16="NO ASIGNADO",0,""))</f>
        <v>15</v>
      </c>
      <c r="M16" s="145">
        <f>SUM(L16:L22)</f>
        <v>100</v>
      </c>
      <c r="N16" s="147" t="s">
        <v>153</v>
      </c>
      <c r="O16" s="102">
        <f>IF(O19="DÉBIL",0,IF(O19="MODERADO",50,IF(O19="FUERTE",100,"")))</f>
        <v>100</v>
      </c>
      <c r="P16" s="99" t="str">
        <f>IF(AND(M19="FUERTE",N16="FUERTE (SIEMPRE SE EJECUTA)"),"NO","SÍ")</f>
        <v>NO</v>
      </c>
      <c r="Q16" s="175" t="s">
        <v>39</v>
      </c>
      <c r="R16" s="92" t="str">
        <f>IF(AND(E16="MUY BAJA",Q19=2),"MUY BAJA",IF(AND(E16="BAJA",Q19=2),"MUY BAJA",IF(AND(E16="MEDIA",Q19=2),"MUY BAJA",IF(AND(E16="ALTA",Q19=2),"BAJA",IF(AND(E16="MUY ALTA",Q19=2),"MEDIA",IF(AND(E16="MUY BAJA",Q19=1),"MUY BAJA",IF(AND(E16="BAJA",Q19=1),"MUY BAJA",IF(AND(E16="MEDIA",Q19=1),"BAJA",IF(AND(E16="ALTA",Q19=1),"MEDIA",IF(AND(E16="MUY ALTA",Q19=1),"ALTA",E16))))))))))</f>
        <v>MUY BAJA</v>
      </c>
      <c r="S16" s="89" t="str">
        <f>+CONCATENATE(R16," - ",F16)</f>
        <v>MUY BAJA - MAYOR</v>
      </c>
      <c r="T16" s="140" t="str">
        <f>+VLOOKUP(S16,Datos!$D$3:$E$17,2,FALSE)</f>
        <v>ALTO</v>
      </c>
      <c r="U16" s="176" t="s">
        <v>135</v>
      </c>
      <c r="V16" s="161" t="s">
        <v>192</v>
      </c>
      <c r="W16" s="106" t="s">
        <v>193</v>
      </c>
      <c r="X16" s="95" t="s">
        <v>195</v>
      </c>
      <c r="Y16" s="49"/>
      <c r="Z16" s="83"/>
      <c r="AA16" s="168"/>
      <c r="AB16" s="165"/>
      <c r="AC16" s="165"/>
      <c r="AD16" s="85"/>
      <c r="AE16" s="1"/>
      <c r="AF16" s="83"/>
      <c r="AG16" s="85"/>
      <c r="AH16" s="1"/>
      <c r="AI16" s="1"/>
      <c r="AJ16" s="1"/>
    </row>
    <row r="17" spans="1:36" ht="139.5" customHeight="1" x14ac:dyDescent="0.25">
      <c r="A17" s="201"/>
      <c r="B17" s="107"/>
      <c r="C17" s="133"/>
      <c r="D17" s="133"/>
      <c r="E17" s="136"/>
      <c r="F17" s="138"/>
      <c r="G17" s="90"/>
      <c r="H17" s="141"/>
      <c r="I17" s="143"/>
      <c r="J17" s="8" t="s">
        <v>42</v>
      </c>
      <c r="K17" s="9" t="s">
        <v>9</v>
      </c>
      <c r="L17" s="10">
        <f>IF(K17="ADECUADO",15,IF(K17="INADECUADO",0,""))</f>
        <v>15</v>
      </c>
      <c r="M17" s="146"/>
      <c r="N17" s="148"/>
      <c r="O17" s="102"/>
      <c r="P17" s="100"/>
      <c r="Q17" s="175"/>
      <c r="R17" s="93"/>
      <c r="S17" s="90"/>
      <c r="T17" s="141"/>
      <c r="U17" s="177"/>
      <c r="V17" s="162"/>
      <c r="W17" s="107"/>
      <c r="X17" s="96"/>
      <c r="Y17" s="49"/>
      <c r="Z17" s="83"/>
      <c r="AA17" s="168"/>
      <c r="AB17" s="165"/>
      <c r="AC17" s="165"/>
      <c r="AD17" s="85"/>
      <c r="AE17" s="1"/>
      <c r="AF17" s="83"/>
      <c r="AG17" s="85"/>
      <c r="AH17" s="1"/>
      <c r="AI17" s="1"/>
      <c r="AJ17" s="1"/>
    </row>
    <row r="18" spans="1:36" ht="139.5" customHeight="1" x14ac:dyDescent="0.25">
      <c r="A18" s="201"/>
      <c r="B18" s="107"/>
      <c r="C18" s="133"/>
      <c r="D18" s="133"/>
      <c r="E18" s="136"/>
      <c r="F18" s="138"/>
      <c r="G18" s="90"/>
      <c r="H18" s="141"/>
      <c r="I18" s="143"/>
      <c r="J18" s="43" t="s">
        <v>44</v>
      </c>
      <c r="K18" s="9" t="s">
        <v>122</v>
      </c>
      <c r="L18" s="10">
        <f>IF(K18="OPORTUNA",15,IF(K18="INOPORTUNA",0,""))</f>
        <v>15</v>
      </c>
      <c r="M18" s="146"/>
      <c r="N18" s="148"/>
      <c r="O18" s="102"/>
      <c r="P18" s="100"/>
      <c r="Q18" s="12" t="s">
        <v>45</v>
      </c>
      <c r="R18" s="93"/>
      <c r="S18" s="90"/>
      <c r="T18" s="141"/>
      <c r="U18" s="177"/>
      <c r="V18" s="162"/>
      <c r="W18" s="107"/>
      <c r="X18" s="96"/>
      <c r="Y18" s="49"/>
      <c r="Z18" s="83"/>
      <c r="AA18" s="168"/>
      <c r="AB18" s="165"/>
      <c r="AC18" s="165"/>
      <c r="AD18" s="85"/>
      <c r="AE18" s="1"/>
      <c r="AF18" s="83"/>
      <c r="AG18" s="85"/>
      <c r="AH18" s="1"/>
      <c r="AI18" s="1"/>
      <c r="AJ18" s="1"/>
    </row>
    <row r="19" spans="1:36" ht="139.5" customHeight="1" x14ac:dyDescent="0.25">
      <c r="A19" s="201"/>
      <c r="B19" s="107"/>
      <c r="C19" s="133"/>
      <c r="D19" s="133"/>
      <c r="E19" s="136"/>
      <c r="F19" s="138"/>
      <c r="G19" s="90"/>
      <c r="H19" s="141"/>
      <c r="I19" s="143"/>
      <c r="J19" s="8" t="s">
        <v>47</v>
      </c>
      <c r="K19" s="9" t="s">
        <v>48</v>
      </c>
      <c r="L19" s="10">
        <f>IF(K19="PREVENIR",15,IF(K19="DETECTAR",10,IF(K19="NO ES UN CONTROL",0,"")))</f>
        <v>15</v>
      </c>
      <c r="M19" s="150" t="str">
        <f>IF(M16&lt;86,"DÉBIL",IF(M16&lt;96,"MODERADO",IF(M16&lt;101,"FUERTE","")))</f>
        <v>FUERTE</v>
      </c>
      <c r="N19" s="148"/>
      <c r="O19" s="170" t="str">
        <f>IF(AND(M19="FUERTE",N16="FUERTE (SIEMPRE SE EJECUTA)"),"FUERTE",IF(OR(M19="DÉBIL",N16="DÉBIL (NO SE EJECUTA)"),"DÉBIL",IF(OR(M19="MODERADO",N16="MODERADO (ALGUNAS VECES)"),"MODERADO")))</f>
        <v>FUERTE</v>
      </c>
      <c r="P19" s="100"/>
      <c r="Q19" s="172">
        <f>IF(AND($O$19="FUERTE",$Q$16="DIRECTAMENTE"),2,IF(AND($O$19="FUERTE",$Q$16="DIRECTAMENTE"),2,IF(AND($O$19="FUERTE",$Q$16="DIRECTAMENTE"),2,IF(AND($O$19="FUERTE",$Q$16="NO DISMINUYE"),0,IF(AND($O$19="MODERADO",$Q$16="DIRECTAMENTE"),1,IF(AND($O$19="MODERADO",$Q$16="DIRECTAMENTE"),1,IF(AND($O$19="MODERADO",$Q$16="DIRECTAMENTE"),1,IF(AND($O$19="MODERADO",$Q$16="NO DISMINUYE"),0,"N/A"))))))))</f>
        <v>2</v>
      </c>
      <c r="R19" s="93"/>
      <c r="S19" s="90"/>
      <c r="T19" s="141"/>
      <c r="U19" s="177"/>
      <c r="V19" s="156" t="s">
        <v>143</v>
      </c>
      <c r="W19" s="107"/>
      <c r="X19" s="156" t="s">
        <v>137</v>
      </c>
      <c r="Y19" s="50"/>
      <c r="Z19" s="83"/>
      <c r="AA19" s="168"/>
      <c r="AB19" s="165"/>
      <c r="AC19" s="165"/>
      <c r="AD19" s="85"/>
      <c r="AE19" s="1"/>
      <c r="AF19" s="83"/>
      <c r="AG19" s="85"/>
      <c r="AH19" s="1"/>
      <c r="AI19" s="1"/>
      <c r="AJ19" s="1"/>
    </row>
    <row r="20" spans="1:36" ht="139.5" customHeight="1" x14ac:dyDescent="0.25">
      <c r="A20" s="201"/>
      <c r="B20" s="107"/>
      <c r="C20" s="133"/>
      <c r="D20" s="133"/>
      <c r="E20" s="136"/>
      <c r="F20" s="138"/>
      <c r="G20" s="90"/>
      <c r="H20" s="141"/>
      <c r="I20" s="143"/>
      <c r="J20" s="8" t="s">
        <v>49</v>
      </c>
      <c r="K20" s="9" t="s">
        <v>11</v>
      </c>
      <c r="L20" s="10">
        <f>IF(K20="CONFIABLE",15,IF(K20="NO CONFIABLE",0,""))</f>
        <v>15</v>
      </c>
      <c r="M20" s="151"/>
      <c r="N20" s="148"/>
      <c r="O20" s="170"/>
      <c r="P20" s="100"/>
      <c r="Q20" s="173"/>
      <c r="R20" s="93"/>
      <c r="S20" s="90"/>
      <c r="T20" s="141"/>
      <c r="U20" s="177"/>
      <c r="V20" s="157"/>
      <c r="W20" s="107"/>
      <c r="X20" s="157"/>
      <c r="Y20" s="50"/>
      <c r="Z20" s="83"/>
      <c r="AA20" s="168"/>
      <c r="AB20" s="165"/>
      <c r="AC20" s="165"/>
      <c r="AD20" s="85"/>
      <c r="AE20" s="1"/>
      <c r="AF20" s="83"/>
      <c r="AG20" s="85"/>
      <c r="AH20" s="1"/>
      <c r="AI20" s="1"/>
      <c r="AJ20" s="1"/>
    </row>
    <row r="21" spans="1:36" ht="162" customHeight="1" x14ac:dyDescent="0.25">
      <c r="A21" s="201"/>
      <c r="B21" s="107"/>
      <c r="C21" s="133"/>
      <c r="D21" s="133"/>
      <c r="E21" s="136"/>
      <c r="F21" s="138"/>
      <c r="G21" s="90"/>
      <c r="H21" s="141"/>
      <c r="I21" s="143"/>
      <c r="J21" s="8" t="s">
        <v>50</v>
      </c>
      <c r="K21" s="9" t="s">
        <v>14</v>
      </c>
      <c r="L21" s="10">
        <f>IF(K21="SE INVESTIGAN Y SE RESUELVEN OPORTUNAMENTE",15,IF(K21="NO SE INVESTIGAN Y SE RESUELVEN OPORTUNAMENTE",0,""))</f>
        <v>15</v>
      </c>
      <c r="M21" s="151"/>
      <c r="N21" s="148"/>
      <c r="O21" s="170"/>
      <c r="P21" s="100"/>
      <c r="Q21" s="173"/>
      <c r="R21" s="93"/>
      <c r="S21" s="90"/>
      <c r="T21" s="141"/>
      <c r="U21" s="177"/>
      <c r="V21" s="163"/>
      <c r="W21" s="107"/>
      <c r="X21" s="95" t="s">
        <v>194</v>
      </c>
      <c r="Y21" s="49"/>
      <c r="Z21" s="83"/>
      <c r="AA21" s="168"/>
      <c r="AB21" s="165"/>
      <c r="AC21" s="165"/>
      <c r="AD21" s="85"/>
      <c r="AE21" s="1"/>
      <c r="AF21" s="83"/>
      <c r="AG21" s="85"/>
      <c r="AH21" s="1"/>
      <c r="AI21" s="1"/>
      <c r="AJ21" s="1"/>
    </row>
    <row r="22" spans="1:36" ht="162" customHeight="1" thickBot="1" x14ac:dyDescent="0.3">
      <c r="A22" s="202"/>
      <c r="B22" s="108"/>
      <c r="C22" s="134"/>
      <c r="D22" s="134"/>
      <c r="E22" s="137"/>
      <c r="F22" s="139"/>
      <c r="G22" s="91"/>
      <c r="H22" s="142"/>
      <c r="I22" s="144"/>
      <c r="J22" s="44" t="s">
        <v>51</v>
      </c>
      <c r="K22" s="45" t="s">
        <v>20</v>
      </c>
      <c r="L22" s="46">
        <f>IF(K22="COMPLETA",10,IF(K22="INCOMPLETA",5,IF(K22="NO EXISTE",0,"")))</f>
        <v>10</v>
      </c>
      <c r="M22" s="152"/>
      <c r="N22" s="149"/>
      <c r="O22" s="171"/>
      <c r="P22" s="101"/>
      <c r="Q22" s="174"/>
      <c r="R22" s="94"/>
      <c r="S22" s="91"/>
      <c r="T22" s="142"/>
      <c r="U22" s="178"/>
      <c r="V22" s="164"/>
      <c r="W22" s="108"/>
      <c r="X22" s="167"/>
      <c r="Y22" s="49"/>
      <c r="Z22" s="84"/>
      <c r="AA22" s="169"/>
      <c r="AB22" s="166"/>
      <c r="AC22" s="166"/>
      <c r="AD22" s="86"/>
      <c r="AE22" s="1"/>
      <c r="AF22" s="84"/>
      <c r="AG22" s="86"/>
      <c r="AH22" s="1"/>
      <c r="AI22" s="1"/>
      <c r="AJ22" s="1"/>
    </row>
  </sheetData>
  <dataConsolidate/>
  <mergeCells count="7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5" priority="4" operator="containsText" text="EXTREMO">
      <formula>NOT(ISERROR(SEARCH("EXTREMO",H16)))</formula>
    </cfRule>
    <cfRule type="containsText" dxfId="4" priority="5" operator="containsText" text="ALTO">
      <formula>NOT(ISERROR(SEARCH("ALTO",H16)))</formula>
    </cfRule>
    <cfRule type="containsText" dxfId="3" priority="6"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1">
    <dataValidation type="list" allowBlank="1" showInputMessage="1" showErrorMessage="1" sqref="Q16:Q17" xr:uid="{705A39C6-E9FC-410C-8430-98E56CDFE1F9}">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3E3C6DB-7549-4D5B-AC70-9AAEF4E0D135}">
          <x14:formula1>
            <xm:f>Datos!$J$5:$L$5</xm:f>
          </x14:formula1>
          <xm:sqref>K19</xm:sqref>
        </x14:dataValidation>
        <x14:dataValidation type="list" allowBlank="1" showInputMessage="1" showErrorMessage="1" xr:uid="{149992D4-A7B1-4705-BA04-7B668065F736}">
          <x14:formula1>
            <xm:f>Datos!$A$11:$A$13</xm:f>
          </x14:formula1>
          <xm:sqref>U16:U22</xm:sqref>
        </x14:dataValidation>
        <x14:dataValidation type="list" allowBlank="1" showInputMessage="1" showErrorMessage="1" xr:uid="{FEE2AA8F-3589-4CEB-A199-180160C12CBC}">
          <x14:formula1>
            <xm:f>Datos!$J$7:$K$7</xm:f>
          </x14:formula1>
          <xm:sqref>K21</xm:sqref>
        </x14:dataValidation>
        <x14:dataValidation type="list" allowBlank="1" showInputMessage="1" showErrorMessage="1" xr:uid="{3DAFD8F0-716E-420F-A027-E5A88727BB6D}">
          <x14:formula1>
            <xm:f>Datos!$J$6:$K$6</xm:f>
          </x14:formula1>
          <xm:sqref>K20</xm:sqref>
        </x14:dataValidation>
        <x14:dataValidation type="list" allowBlank="1" showInputMessage="1" showErrorMessage="1" xr:uid="{96FAF7DA-3A4A-4E3E-B83E-CF75E7A0C8E3}">
          <x14:formula1>
            <xm:f>Datos!$J$3:$K$3</xm:f>
          </x14:formula1>
          <xm:sqref>K17</xm:sqref>
        </x14:dataValidation>
        <x14:dataValidation type="list" allowBlank="1" showInputMessage="1" showErrorMessage="1" xr:uid="{C8BDCAC2-7A43-47C9-8FA1-74D1FB8AC22A}">
          <x14:formula1>
            <xm:f>Datos!$J$2:$K$2</xm:f>
          </x14:formula1>
          <xm:sqref>K16</xm:sqref>
        </x14:dataValidation>
        <x14:dataValidation type="list" allowBlank="1" showInputMessage="1" showErrorMessage="1" xr:uid="{8FE021E3-66D3-4F18-96BD-5F0B8711BFB9}">
          <x14:formula1>
            <xm:f>Datos!$J$8:$L$8</xm:f>
          </x14:formula1>
          <xm:sqref>K22</xm:sqref>
        </x14:dataValidation>
        <x14:dataValidation type="list" allowBlank="1" showInputMessage="1" showErrorMessage="1" xr:uid="{AFC6832D-192F-4A53-BB9C-04F1338842A3}">
          <x14:formula1>
            <xm:f>Datos!$B$3:$B$5</xm:f>
          </x14:formula1>
          <xm:sqref>F16:F22</xm:sqref>
        </x14:dataValidation>
        <x14:dataValidation type="list" allowBlank="1" showInputMessage="1" showErrorMessage="1" xr:uid="{45DC04E7-1564-4010-9126-4F0BED328AA7}">
          <x14:formula1>
            <xm:f>Datos!$A$3:$A$7</xm:f>
          </x14:formula1>
          <xm:sqref>E16</xm:sqref>
        </x14:dataValidation>
        <x14:dataValidation type="list" allowBlank="1" showInputMessage="1" showErrorMessage="1" xr:uid="{3F09C24A-9291-41D5-8C48-F743D7E96AB5}">
          <x14:formula1>
            <xm:f>Datos!$J$4:$K$4</xm:f>
          </x14:formula1>
          <xm:sqref>K18</xm:sqref>
        </x14:dataValidation>
        <x14:dataValidation type="list" allowBlank="1" showInputMessage="1" showErrorMessage="1" xr:uid="{88AF6E65-D16A-4556-8221-AD5B2F43D27D}">
          <x14:formula1>
            <xm:f>Datos!$A$17:$A$18</xm:f>
          </x14:formula1>
          <xm:sqref>V21:V22</xm:sqref>
        </x14:dataValidation>
        <x14:dataValidation type="list" allowBlank="1" showInputMessage="1" showErrorMessage="1" xr:uid="{F5185F26-7168-44D1-BB43-5A65451256C1}">
          <x14:formula1>
            <xm:f>Datos!$I$14:$I$16</xm:f>
          </x14:formula1>
          <xm:sqref>N16:N22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316BC-89C2-4B2C-9963-69AAB2CC3F1B}">
  <dimension ref="A1:D29"/>
  <sheetViews>
    <sheetView workbookViewId="0">
      <selection activeCell="D22" sqref="D22"/>
    </sheetView>
  </sheetViews>
  <sheetFormatPr baseColWidth="10" defaultRowHeight="15" x14ac:dyDescent="0.25"/>
  <cols>
    <col min="1" max="1" width="4.85546875" style="14" customWidth="1"/>
    <col min="2" max="2" width="77.42578125" style="14" customWidth="1"/>
    <col min="3" max="4" width="30.7109375" style="14" customWidth="1"/>
    <col min="5" max="16384" width="11.42578125" style="14"/>
  </cols>
  <sheetData>
    <row r="1" spans="1:4" ht="15.75" thickBot="1" x14ac:dyDescent="0.3">
      <c r="A1" s="185" t="s">
        <v>52</v>
      </c>
      <c r="B1" s="186"/>
      <c r="C1" s="186"/>
      <c r="D1" s="187"/>
    </row>
    <row r="2" spans="1:4" ht="15.75" thickBot="1" x14ac:dyDescent="0.3">
      <c r="A2" s="188" t="s">
        <v>53</v>
      </c>
      <c r="B2" s="15" t="s">
        <v>54</v>
      </c>
      <c r="C2" s="190" t="s">
        <v>55</v>
      </c>
      <c r="D2" s="191"/>
    </row>
    <row r="3" spans="1:4" ht="15.75" thickBot="1" x14ac:dyDescent="0.3">
      <c r="A3" s="189"/>
      <c r="B3" s="16" t="s">
        <v>56</v>
      </c>
      <c r="C3" s="18" t="s">
        <v>57</v>
      </c>
      <c r="D3" s="18" t="s">
        <v>7</v>
      </c>
    </row>
    <row r="4" spans="1:4" ht="15.75" thickBot="1" x14ac:dyDescent="0.3">
      <c r="A4" s="68">
        <v>1</v>
      </c>
      <c r="B4" s="17" t="s">
        <v>58</v>
      </c>
      <c r="C4" s="61"/>
      <c r="D4" s="61" t="s">
        <v>154</v>
      </c>
    </row>
    <row r="5" spans="1:4" ht="15.75" thickBot="1" x14ac:dyDescent="0.3">
      <c r="A5" s="68">
        <v>2</v>
      </c>
      <c r="B5" s="17" t="s">
        <v>59</v>
      </c>
      <c r="C5" s="61" t="s">
        <v>154</v>
      </c>
      <c r="D5" s="61"/>
    </row>
    <row r="6" spans="1:4" ht="15.75" thickBot="1" x14ac:dyDescent="0.3">
      <c r="A6" s="68">
        <v>3</v>
      </c>
      <c r="B6" s="17" t="s">
        <v>60</v>
      </c>
      <c r="C6" s="61" t="s">
        <v>154</v>
      </c>
      <c r="D6" s="61"/>
    </row>
    <row r="7" spans="1:4" ht="15.75" thickBot="1" x14ac:dyDescent="0.3">
      <c r="A7" s="68">
        <v>4</v>
      </c>
      <c r="B7" s="17" t="s">
        <v>61</v>
      </c>
      <c r="C7" s="61"/>
      <c r="D7" s="61" t="s">
        <v>154</v>
      </c>
    </row>
    <row r="8" spans="1:4" ht="15.75" thickBot="1" x14ac:dyDescent="0.3">
      <c r="A8" s="68">
        <v>5</v>
      </c>
      <c r="B8" s="17" t="s">
        <v>62</v>
      </c>
      <c r="C8" s="61" t="s">
        <v>154</v>
      </c>
      <c r="D8" s="61"/>
    </row>
    <row r="9" spans="1:4" ht="15.75" thickBot="1" x14ac:dyDescent="0.3">
      <c r="A9" s="68">
        <v>6</v>
      </c>
      <c r="B9" s="17" t="s">
        <v>63</v>
      </c>
      <c r="C9" s="61" t="s">
        <v>154</v>
      </c>
      <c r="D9" s="61"/>
    </row>
    <row r="10" spans="1:4" ht="15.75" thickBot="1" x14ac:dyDescent="0.3">
      <c r="A10" s="68">
        <v>7</v>
      </c>
      <c r="B10" s="17" t="s">
        <v>64</v>
      </c>
      <c r="C10" s="61" t="s">
        <v>154</v>
      </c>
      <c r="D10" s="61"/>
    </row>
    <row r="11" spans="1:4" ht="15.75" thickBot="1" x14ac:dyDescent="0.3">
      <c r="A11" s="68">
        <v>8</v>
      </c>
      <c r="B11" s="17" t="s">
        <v>65</v>
      </c>
      <c r="C11" s="61" t="s">
        <v>154</v>
      </c>
      <c r="D11" s="61"/>
    </row>
    <row r="12" spans="1:4" ht="15.75" thickBot="1" x14ac:dyDescent="0.3">
      <c r="A12" s="68">
        <v>9</v>
      </c>
      <c r="B12" s="17" t="s">
        <v>66</v>
      </c>
      <c r="C12" s="61"/>
      <c r="D12" s="61" t="s">
        <v>154</v>
      </c>
    </row>
    <row r="13" spans="1:4" ht="15.75" thickBot="1" x14ac:dyDescent="0.3">
      <c r="A13" s="68">
        <v>10</v>
      </c>
      <c r="B13" s="17" t="s">
        <v>67</v>
      </c>
      <c r="C13" s="61" t="s">
        <v>154</v>
      </c>
      <c r="D13" s="61"/>
    </row>
    <row r="14" spans="1:4" ht="15.75" thickBot="1" x14ac:dyDescent="0.3">
      <c r="A14" s="68">
        <v>11</v>
      </c>
      <c r="B14" s="17" t="s">
        <v>68</v>
      </c>
      <c r="C14" s="61" t="s">
        <v>154</v>
      </c>
      <c r="D14" s="61"/>
    </row>
    <row r="15" spans="1:4" ht="15.75" thickBot="1" x14ac:dyDescent="0.3">
      <c r="A15" s="68">
        <v>12</v>
      </c>
      <c r="B15" s="17" t="s">
        <v>69</v>
      </c>
      <c r="C15" s="61" t="s">
        <v>154</v>
      </c>
      <c r="D15" s="61"/>
    </row>
    <row r="16" spans="1:4" ht="15.75" thickBot="1" x14ac:dyDescent="0.3">
      <c r="A16" s="68">
        <v>13</v>
      </c>
      <c r="B16" s="17" t="s">
        <v>70</v>
      </c>
      <c r="C16" s="61" t="s">
        <v>154</v>
      </c>
      <c r="D16" s="61"/>
    </row>
    <row r="17" spans="1:4" ht="15.75" thickBot="1" x14ac:dyDescent="0.3">
      <c r="A17" s="68">
        <v>14</v>
      </c>
      <c r="B17" s="17" t="s">
        <v>71</v>
      </c>
      <c r="C17" s="61" t="s">
        <v>154</v>
      </c>
      <c r="D17" s="61"/>
    </row>
    <row r="18" spans="1:4" ht="15.75" thickBot="1" x14ac:dyDescent="0.3">
      <c r="A18" s="68">
        <v>15</v>
      </c>
      <c r="B18" s="17" t="s">
        <v>72</v>
      </c>
      <c r="C18" s="61"/>
      <c r="D18" s="61" t="s">
        <v>154</v>
      </c>
    </row>
    <row r="19" spans="1:4" ht="15.75" thickBot="1" x14ac:dyDescent="0.3">
      <c r="A19" s="68">
        <v>16</v>
      </c>
      <c r="B19" s="17" t="s">
        <v>73</v>
      </c>
      <c r="C19" s="61"/>
      <c r="D19" s="61" t="s">
        <v>154</v>
      </c>
    </row>
    <row r="20" spans="1:4" ht="15.75" thickBot="1" x14ac:dyDescent="0.3">
      <c r="A20" s="68">
        <v>17</v>
      </c>
      <c r="B20" s="17" t="s">
        <v>74</v>
      </c>
      <c r="C20" s="61"/>
      <c r="D20" s="61" t="s">
        <v>154</v>
      </c>
    </row>
    <row r="21" spans="1:4" ht="15.75" thickBot="1" x14ac:dyDescent="0.3">
      <c r="A21" s="68">
        <v>18</v>
      </c>
      <c r="B21" s="17" t="s">
        <v>75</v>
      </c>
      <c r="C21" s="61"/>
      <c r="D21" s="61" t="s">
        <v>154</v>
      </c>
    </row>
    <row r="22" spans="1:4" ht="15.75" thickBot="1" x14ac:dyDescent="0.3">
      <c r="A22" s="20">
        <v>19</v>
      </c>
      <c r="B22" s="17" t="s">
        <v>76</v>
      </c>
      <c r="C22" s="61"/>
      <c r="D22" s="61" t="s">
        <v>154</v>
      </c>
    </row>
    <row r="23" spans="1:4" ht="15" customHeight="1" thickBot="1" x14ac:dyDescent="0.3">
      <c r="A23" s="196" t="s">
        <v>77</v>
      </c>
      <c r="B23" s="197"/>
      <c r="C23" s="59">
        <f>+COUNTA(C4:C22)</f>
        <v>11</v>
      </c>
      <c r="D23" s="59">
        <f>+COUNTA(D4:D22)</f>
        <v>8</v>
      </c>
    </row>
    <row r="24" spans="1:4" x14ac:dyDescent="0.25">
      <c r="A24" s="192" t="s">
        <v>78</v>
      </c>
      <c r="B24" s="192"/>
      <c r="C24" s="193"/>
      <c r="D24" s="193"/>
    </row>
    <row r="25" spans="1:4" x14ac:dyDescent="0.25">
      <c r="A25" s="194" t="s">
        <v>79</v>
      </c>
      <c r="B25" s="194"/>
      <c r="C25" s="194"/>
      <c r="D25" s="194"/>
    </row>
    <row r="26" spans="1:4" ht="15.75" thickBot="1" x14ac:dyDescent="0.3">
      <c r="A26" s="195" t="s">
        <v>80</v>
      </c>
      <c r="B26" s="195"/>
      <c r="C26" s="195"/>
      <c r="D26" s="195"/>
    </row>
    <row r="27" spans="1:4" ht="15.75" thickBot="1" x14ac:dyDescent="0.3">
      <c r="A27" s="179" t="s">
        <v>81</v>
      </c>
      <c r="B27" s="180"/>
      <c r="C27" s="181"/>
      <c r="D27" s="60" t="str">
        <f>+IF(C23&lt;=5,"X", " ")</f>
        <v xml:space="preserve"> </v>
      </c>
    </row>
    <row r="28" spans="1:4" ht="15.75" thickBot="1" x14ac:dyDescent="0.3">
      <c r="A28" s="179" t="s">
        <v>82</v>
      </c>
      <c r="B28" s="180"/>
      <c r="C28" s="181"/>
      <c r="D28" s="60" t="str">
        <f>+IF(AND(C23&gt;5,C23&lt;12),"X"," ")</f>
        <v>X</v>
      </c>
    </row>
    <row r="29" spans="1:4" ht="15.75" thickBot="1" x14ac:dyDescent="0.3">
      <c r="A29" s="182" t="s">
        <v>83</v>
      </c>
      <c r="B29" s="183"/>
      <c r="C29" s="184"/>
      <c r="D29" s="60" t="str">
        <f>+IF(C23&gt;12,"X"," ")</f>
        <v xml:space="preserve"> </v>
      </c>
    </row>
  </sheetData>
  <mergeCells count="10">
    <mergeCell ref="A26:D26"/>
    <mergeCell ref="A27:C27"/>
    <mergeCell ref="A28:C28"/>
    <mergeCell ref="A29:C29"/>
    <mergeCell ref="A1:D1"/>
    <mergeCell ref="A2:A3"/>
    <mergeCell ref="C2:D2"/>
    <mergeCell ref="A23:B23"/>
    <mergeCell ref="A24:D24"/>
    <mergeCell ref="A25:D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4A57-69FD-478E-BA6F-477ECA181030}">
  <dimension ref="A2:L18"/>
  <sheetViews>
    <sheetView workbookViewId="0">
      <selection activeCell="I17" sqref="I17"/>
    </sheetView>
  </sheetViews>
  <sheetFormatPr baseColWidth="10" defaultRowHeight="15" x14ac:dyDescent="0.25"/>
  <cols>
    <col min="1" max="1" width="30.7109375" customWidth="1"/>
    <col min="2" max="2" width="23" customWidth="1"/>
    <col min="4" max="4" width="31" bestFit="1" customWidth="1"/>
    <col min="9" max="9" width="68.5703125" customWidth="1"/>
    <col min="10" max="12" width="17.140625" customWidth="1"/>
  </cols>
  <sheetData>
    <row r="2" spans="1:12" ht="15.75" x14ac:dyDescent="0.25">
      <c r="A2" t="s">
        <v>92</v>
      </c>
      <c r="B2" t="s">
        <v>93</v>
      </c>
      <c r="D2" s="14" t="s">
        <v>94</v>
      </c>
      <c r="E2" s="14"/>
      <c r="I2" s="5" t="s">
        <v>38</v>
      </c>
      <c r="J2" t="s">
        <v>118</v>
      </c>
      <c r="K2" t="s">
        <v>119</v>
      </c>
    </row>
    <row r="3" spans="1:12" ht="31.5" x14ac:dyDescent="0.25">
      <c r="A3" t="s">
        <v>108</v>
      </c>
      <c r="B3" t="s">
        <v>10</v>
      </c>
      <c r="D3" s="14" t="s">
        <v>95</v>
      </c>
      <c r="E3" s="14" t="s">
        <v>10</v>
      </c>
      <c r="I3" s="8" t="s">
        <v>42</v>
      </c>
      <c r="J3" t="s">
        <v>120</v>
      </c>
      <c r="K3" t="s">
        <v>121</v>
      </c>
    </row>
    <row r="4" spans="1:12" ht="31.5" x14ac:dyDescent="0.25">
      <c r="A4" t="s">
        <v>109</v>
      </c>
      <c r="B4" t="s">
        <v>43</v>
      </c>
      <c r="D4" s="14" t="s">
        <v>96</v>
      </c>
      <c r="E4" s="14" t="s">
        <v>41</v>
      </c>
      <c r="I4" s="11" t="s">
        <v>44</v>
      </c>
      <c r="J4" t="s">
        <v>122</v>
      </c>
      <c r="K4" t="s">
        <v>123</v>
      </c>
    </row>
    <row r="5" spans="1:12" ht="63" x14ac:dyDescent="0.25">
      <c r="A5" t="s">
        <v>110</v>
      </c>
      <c r="B5" t="s">
        <v>46</v>
      </c>
      <c r="D5" s="14" t="s">
        <v>97</v>
      </c>
      <c r="E5" s="14" t="s">
        <v>40</v>
      </c>
      <c r="I5" s="8" t="s">
        <v>47</v>
      </c>
      <c r="J5" t="s">
        <v>124</v>
      </c>
      <c r="K5" t="s">
        <v>125</v>
      </c>
      <c r="L5" t="s">
        <v>126</v>
      </c>
    </row>
    <row r="6" spans="1:12" ht="31.5" x14ac:dyDescent="0.25">
      <c r="A6" t="s">
        <v>111</v>
      </c>
      <c r="D6" s="14" t="s">
        <v>98</v>
      </c>
      <c r="E6" s="14" t="s">
        <v>10</v>
      </c>
      <c r="I6" s="8" t="s">
        <v>49</v>
      </c>
      <c r="J6" t="s">
        <v>127</v>
      </c>
      <c r="K6" t="s">
        <v>128</v>
      </c>
    </row>
    <row r="7" spans="1:12" ht="47.25" x14ac:dyDescent="0.25">
      <c r="A7" t="s">
        <v>112</v>
      </c>
      <c r="D7" s="14" t="s">
        <v>99</v>
      </c>
      <c r="E7" s="14" t="s">
        <v>41</v>
      </c>
      <c r="I7" s="8" t="s">
        <v>50</v>
      </c>
      <c r="J7" s="21" t="s">
        <v>129</v>
      </c>
      <c r="K7" s="21" t="s">
        <v>130</v>
      </c>
    </row>
    <row r="8" spans="1:12" ht="31.5" x14ac:dyDescent="0.25">
      <c r="D8" s="14" t="s">
        <v>100</v>
      </c>
      <c r="E8" s="14" t="s">
        <v>40</v>
      </c>
      <c r="I8" s="13" t="s">
        <v>51</v>
      </c>
      <c r="J8" t="s">
        <v>131</v>
      </c>
      <c r="K8" t="s">
        <v>132</v>
      </c>
      <c r="L8" t="s">
        <v>133</v>
      </c>
    </row>
    <row r="9" spans="1:12" x14ac:dyDescent="0.25">
      <c r="A9" t="s">
        <v>134</v>
      </c>
      <c r="D9" s="14" t="s">
        <v>101</v>
      </c>
      <c r="E9" s="14" t="s">
        <v>10</v>
      </c>
    </row>
    <row r="10" spans="1:12" x14ac:dyDescent="0.25">
      <c r="D10" s="14" t="s">
        <v>115</v>
      </c>
      <c r="E10" s="14" t="s">
        <v>41</v>
      </c>
    </row>
    <row r="11" spans="1:12" x14ac:dyDescent="0.25">
      <c r="A11" t="s">
        <v>135</v>
      </c>
      <c r="D11" s="14" t="s">
        <v>102</v>
      </c>
      <c r="E11" s="14" t="s">
        <v>40</v>
      </c>
    </row>
    <row r="12" spans="1:12" x14ac:dyDescent="0.25">
      <c r="A12" t="s">
        <v>136</v>
      </c>
      <c r="D12" s="14" t="s">
        <v>103</v>
      </c>
      <c r="E12" s="14" t="s">
        <v>41</v>
      </c>
    </row>
    <row r="13" spans="1:12" x14ac:dyDescent="0.25">
      <c r="D13" s="14" t="s">
        <v>104</v>
      </c>
      <c r="E13" s="14" t="s">
        <v>41</v>
      </c>
      <c r="I13" s="14" t="s">
        <v>149</v>
      </c>
    </row>
    <row r="14" spans="1:12" x14ac:dyDescent="0.25">
      <c r="D14" s="14" t="s">
        <v>105</v>
      </c>
      <c r="E14" s="14" t="s">
        <v>40</v>
      </c>
      <c r="I14" s="14" t="s">
        <v>150</v>
      </c>
    </row>
    <row r="15" spans="1:12" x14ac:dyDescent="0.25">
      <c r="D15" s="14" t="s">
        <v>106</v>
      </c>
      <c r="E15" s="14" t="s">
        <v>41</v>
      </c>
      <c r="I15" s="14" t="s">
        <v>151</v>
      </c>
    </row>
    <row r="16" spans="1:12" x14ac:dyDescent="0.25">
      <c r="A16" t="s">
        <v>143</v>
      </c>
      <c r="D16" s="14" t="s">
        <v>107</v>
      </c>
      <c r="E16" s="14" t="s">
        <v>41</v>
      </c>
      <c r="I16" s="14" t="s">
        <v>152</v>
      </c>
    </row>
    <row r="17" spans="1:5" x14ac:dyDescent="0.25">
      <c r="A17" t="s">
        <v>57</v>
      </c>
      <c r="D17" s="14" t="s">
        <v>113</v>
      </c>
      <c r="E17" s="14" t="s">
        <v>40</v>
      </c>
    </row>
    <row r="18" spans="1:5" x14ac:dyDescent="0.25">
      <c r="A18" t="s">
        <v>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9BC9E-1342-4B27-B7E6-88039020CAD1}">
  <dimension ref="A1:D29"/>
  <sheetViews>
    <sheetView workbookViewId="0">
      <selection activeCell="C5" sqref="C5"/>
    </sheetView>
  </sheetViews>
  <sheetFormatPr baseColWidth="10" defaultRowHeight="15" x14ac:dyDescent="0.25"/>
  <cols>
    <col min="1" max="1" width="4.85546875" customWidth="1"/>
    <col min="2" max="2" width="77.42578125" customWidth="1"/>
    <col min="3" max="4" width="30.7109375" customWidth="1"/>
  </cols>
  <sheetData>
    <row r="1" spans="1:4" ht="15.75" thickBot="1" x14ac:dyDescent="0.3">
      <c r="A1" s="185" t="s">
        <v>52</v>
      </c>
      <c r="B1" s="186"/>
      <c r="C1" s="186"/>
      <c r="D1" s="187"/>
    </row>
    <row r="2" spans="1:4" ht="15.75" thickBot="1" x14ac:dyDescent="0.3">
      <c r="A2" s="188" t="s">
        <v>53</v>
      </c>
      <c r="B2" s="15" t="s">
        <v>54</v>
      </c>
      <c r="C2" s="190" t="s">
        <v>55</v>
      </c>
      <c r="D2" s="191"/>
    </row>
    <row r="3" spans="1:4" ht="15.75" thickBot="1" x14ac:dyDescent="0.3">
      <c r="A3" s="189"/>
      <c r="B3" s="16" t="s">
        <v>56</v>
      </c>
      <c r="C3" s="18" t="s">
        <v>57</v>
      </c>
      <c r="D3" s="18" t="s">
        <v>7</v>
      </c>
    </row>
    <row r="4" spans="1:4" ht="15.75" thickBot="1" x14ac:dyDescent="0.3">
      <c r="A4" s="19">
        <v>1</v>
      </c>
      <c r="B4" s="17" t="s">
        <v>58</v>
      </c>
      <c r="C4" s="61" t="s">
        <v>154</v>
      </c>
      <c r="D4" s="61"/>
    </row>
    <row r="5" spans="1:4" ht="15.75" thickBot="1" x14ac:dyDescent="0.3">
      <c r="A5" s="19">
        <v>2</v>
      </c>
      <c r="B5" s="17" t="s">
        <v>59</v>
      </c>
      <c r="C5" s="61" t="s">
        <v>154</v>
      </c>
      <c r="D5" s="61"/>
    </row>
    <row r="6" spans="1:4" ht="15.75" thickBot="1" x14ac:dyDescent="0.3">
      <c r="A6" s="19">
        <v>3</v>
      </c>
      <c r="B6" s="17" t="s">
        <v>60</v>
      </c>
      <c r="C6" s="61"/>
      <c r="D6" s="61" t="s">
        <v>154</v>
      </c>
    </row>
    <row r="7" spans="1:4" ht="15.75" thickBot="1" x14ac:dyDescent="0.3">
      <c r="A7" s="19">
        <v>4</v>
      </c>
      <c r="B7" s="17" t="s">
        <v>61</v>
      </c>
      <c r="C7" s="61"/>
      <c r="D7" s="61" t="s">
        <v>154</v>
      </c>
    </row>
    <row r="8" spans="1:4" ht="15.75" thickBot="1" x14ac:dyDescent="0.3">
      <c r="A8" s="19">
        <v>5</v>
      </c>
      <c r="B8" s="17" t="s">
        <v>62</v>
      </c>
      <c r="C8" s="61" t="s">
        <v>154</v>
      </c>
      <c r="D8" s="61"/>
    </row>
    <row r="9" spans="1:4" ht="15.75" thickBot="1" x14ac:dyDescent="0.3">
      <c r="A9" s="19">
        <v>6</v>
      </c>
      <c r="B9" s="17" t="s">
        <v>63</v>
      </c>
      <c r="C9" s="61"/>
      <c r="D9" s="61" t="s">
        <v>154</v>
      </c>
    </row>
    <row r="10" spans="1:4" ht="15.75" thickBot="1" x14ac:dyDescent="0.3">
      <c r="A10" s="19">
        <v>7</v>
      </c>
      <c r="B10" s="17" t="s">
        <v>64</v>
      </c>
      <c r="C10" s="61"/>
      <c r="D10" s="61" t="s">
        <v>154</v>
      </c>
    </row>
    <row r="11" spans="1:4" ht="15.75" thickBot="1" x14ac:dyDescent="0.3">
      <c r="A11" s="19">
        <v>8</v>
      </c>
      <c r="B11" s="17" t="s">
        <v>65</v>
      </c>
      <c r="C11" s="61"/>
      <c r="D11" s="61" t="s">
        <v>154</v>
      </c>
    </row>
    <row r="12" spans="1:4" ht="15.75" thickBot="1" x14ac:dyDescent="0.3">
      <c r="A12" s="19">
        <v>9</v>
      </c>
      <c r="B12" s="17" t="s">
        <v>66</v>
      </c>
      <c r="C12" s="61" t="s">
        <v>154</v>
      </c>
      <c r="D12" s="61"/>
    </row>
    <row r="13" spans="1:4" ht="15.75" thickBot="1" x14ac:dyDescent="0.3">
      <c r="A13" s="19">
        <v>10</v>
      </c>
      <c r="B13" s="17" t="s">
        <v>67</v>
      </c>
      <c r="C13" s="61" t="s">
        <v>154</v>
      </c>
      <c r="D13" s="61"/>
    </row>
    <row r="14" spans="1:4" ht="15.75" thickBot="1" x14ac:dyDescent="0.3">
      <c r="A14" s="19">
        <v>11</v>
      </c>
      <c r="B14" s="17" t="s">
        <v>68</v>
      </c>
      <c r="C14" s="61"/>
      <c r="D14" s="61" t="s">
        <v>154</v>
      </c>
    </row>
    <row r="15" spans="1:4" ht="15.75" thickBot="1" x14ac:dyDescent="0.3">
      <c r="A15" s="19">
        <v>12</v>
      </c>
      <c r="B15" s="17" t="s">
        <v>69</v>
      </c>
      <c r="C15" s="61" t="s">
        <v>154</v>
      </c>
      <c r="D15" s="61"/>
    </row>
    <row r="16" spans="1:4" ht="15.75" thickBot="1" x14ac:dyDescent="0.3">
      <c r="A16" s="19">
        <v>13</v>
      </c>
      <c r="B16" s="17" t="s">
        <v>70</v>
      </c>
      <c r="C16" s="61"/>
      <c r="D16" s="61" t="s">
        <v>154</v>
      </c>
    </row>
    <row r="17" spans="1:4" ht="15.75" thickBot="1" x14ac:dyDescent="0.3">
      <c r="A17" s="19">
        <v>14</v>
      </c>
      <c r="B17" s="17" t="s">
        <v>71</v>
      </c>
      <c r="C17" s="61"/>
      <c r="D17" s="61" t="s">
        <v>154</v>
      </c>
    </row>
    <row r="18" spans="1:4" ht="15.75" thickBot="1" x14ac:dyDescent="0.3">
      <c r="A18" s="19">
        <v>15</v>
      </c>
      <c r="B18" s="17" t="s">
        <v>72</v>
      </c>
      <c r="C18" s="61"/>
      <c r="D18" s="61" t="s">
        <v>154</v>
      </c>
    </row>
    <row r="19" spans="1:4" ht="15.75" thickBot="1" x14ac:dyDescent="0.3">
      <c r="A19" s="19">
        <v>16</v>
      </c>
      <c r="B19" s="17" t="s">
        <v>73</v>
      </c>
      <c r="C19" s="61"/>
      <c r="D19" s="61" t="s">
        <v>154</v>
      </c>
    </row>
    <row r="20" spans="1:4" ht="15.75" thickBot="1" x14ac:dyDescent="0.3">
      <c r="A20" s="19">
        <v>17</v>
      </c>
      <c r="B20" s="17" t="s">
        <v>74</v>
      </c>
      <c r="C20" s="61"/>
      <c r="D20" s="61" t="s">
        <v>154</v>
      </c>
    </row>
    <row r="21" spans="1:4" ht="15.75" thickBot="1" x14ac:dyDescent="0.3">
      <c r="A21" s="19">
        <v>18</v>
      </c>
      <c r="B21" s="17" t="s">
        <v>75</v>
      </c>
      <c r="C21" s="61"/>
      <c r="D21" s="61" t="s">
        <v>154</v>
      </c>
    </row>
    <row r="22" spans="1:4" ht="15.75" thickBot="1" x14ac:dyDescent="0.3">
      <c r="A22" s="20">
        <v>19</v>
      </c>
      <c r="B22" s="17" t="s">
        <v>76</v>
      </c>
      <c r="C22" s="61"/>
      <c r="D22" s="61" t="s">
        <v>154</v>
      </c>
    </row>
    <row r="23" spans="1:4" ht="15" customHeight="1" thickBot="1" x14ac:dyDescent="0.3">
      <c r="A23" s="196" t="s">
        <v>77</v>
      </c>
      <c r="B23" s="197"/>
      <c r="C23" s="59">
        <f>+COUNTA(C4:C22)</f>
        <v>6</v>
      </c>
      <c r="D23" s="59">
        <f>+COUNTA(D4:D22)</f>
        <v>13</v>
      </c>
    </row>
    <row r="24" spans="1:4" x14ac:dyDescent="0.25">
      <c r="A24" s="192" t="s">
        <v>78</v>
      </c>
      <c r="B24" s="192"/>
      <c r="C24" s="193"/>
      <c r="D24" s="193"/>
    </row>
    <row r="25" spans="1:4" x14ac:dyDescent="0.25">
      <c r="A25" s="194" t="s">
        <v>79</v>
      </c>
      <c r="B25" s="194"/>
      <c r="C25" s="194"/>
      <c r="D25" s="194"/>
    </row>
    <row r="26" spans="1:4" ht="15.75" thickBot="1" x14ac:dyDescent="0.3">
      <c r="A26" s="195" t="s">
        <v>80</v>
      </c>
      <c r="B26" s="195"/>
      <c r="C26" s="195"/>
      <c r="D26" s="195"/>
    </row>
    <row r="27" spans="1:4" ht="15.75" thickBot="1" x14ac:dyDescent="0.3">
      <c r="A27" s="179" t="s">
        <v>81</v>
      </c>
      <c r="B27" s="180"/>
      <c r="C27" s="181"/>
      <c r="D27" s="60" t="str">
        <f>+IF(C23&lt;=5,"X", " ")</f>
        <v xml:space="preserve"> </v>
      </c>
    </row>
    <row r="28" spans="1:4" ht="15.75" thickBot="1" x14ac:dyDescent="0.3">
      <c r="A28" s="179" t="s">
        <v>82</v>
      </c>
      <c r="B28" s="180"/>
      <c r="C28" s="181"/>
      <c r="D28" s="60" t="str">
        <f>+IF(AND(C23&gt;5,C23&lt;12),"X"," ")</f>
        <v>X</v>
      </c>
    </row>
    <row r="29" spans="1:4" ht="15.75" thickBot="1" x14ac:dyDescent="0.3">
      <c r="A29" s="182" t="s">
        <v>83</v>
      </c>
      <c r="B29" s="183"/>
      <c r="C29" s="184"/>
      <c r="D29" s="60" t="str">
        <f>+IF(C23&gt;12,"X"," ")</f>
        <v xml:space="preserve"> </v>
      </c>
    </row>
  </sheetData>
  <mergeCells count="10">
    <mergeCell ref="A27:C27"/>
    <mergeCell ref="A28:C28"/>
    <mergeCell ref="A29:C29"/>
    <mergeCell ref="A1:D1"/>
    <mergeCell ref="A2:A3"/>
    <mergeCell ref="C2:D2"/>
    <mergeCell ref="A24:D24"/>
    <mergeCell ref="A25:D25"/>
    <mergeCell ref="A26:D26"/>
    <mergeCell ref="A23:B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BC8C3-06DA-4FD3-8DED-C2FC6473CE0B}">
  <dimension ref="A1:AJ22"/>
  <sheetViews>
    <sheetView showGridLines="0" view="pageBreakPreview" zoomScale="50" zoomScaleNormal="50" zoomScaleSheetLayoutView="50" workbookViewId="0">
      <selection activeCell="Z16" sqref="Z16:Z22"/>
    </sheetView>
  </sheetViews>
  <sheetFormatPr baseColWidth="10" defaultRowHeight="15" x14ac:dyDescent="0.25"/>
  <cols>
    <col min="1" max="1" width="36.85546875" style="14" customWidth="1"/>
    <col min="2" max="4" width="32.5703125" style="14" customWidth="1"/>
    <col min="5" max="6" width="20.85546875" style="14" customWidth="1"/>
    <col min="7" max="7" width="20.85546875" style="14" hidden="1" customWidth="1"/>
    <col min="8" max="8" width="25.42578125" style="14" customWidth="1"/>
    <col min="9" max="9" width="59.140625" style="14" customWidth="1"/>
    <col min="10" max="10" width="53.7109375" style="14" customWidth="1"/>
    <col min="11" max="11" width="24.5703125" style="14" customWidth="1"/>
    <col min="12" max="12" width="0" style="14" hidden="1" customWidth="1"/>
    <col min="13" max="15" width="24.5703125" style="14" customWidth="1"/>
    <col min="16" max="16" width="19.7109375" style="14" customWidth="1"/>
    <col min="17" max="17" width="25.140625" style="14" customWidth="1"/>
    <col min="18" max="19" width="25.140625" style="14" hidden="1" customWidth="1"/>
    <col min="20" max="20" width="25.140625" style="14" customWidth="1"/>
    <col min="21" max="21" width="16.5703125" style="14" customWidth="1"/>
    <col min="22" max="22" width="41.42578125" style="14" customWidth="1"/>
    <col min="23" max="23" width="38.5703125" style="14" customWidth="1"/>
    <col min="24" max="24" width="25.42578125" style="14" customWidth="1"/>
    <col min="25" max="25" width="1.7109375" style="14" customWidth="1"/>
    <col min="26" max="28" width="33.42578125" style="14" customWidth="1"/>
    <col min="29" max="29" width="40.28515625" style="14" customWidth="1"/>
    <col min="30" max="30" width="34.85546875" style="14" customWidth="1"/>
    <col min="31" max="31" width="2.28515625" style="14" customWidth="1"/>
    <col min="32" max="32" width="42.5703125" style="14" customWidth="1"/>
    <col min="33" max="33" width="50.28515625" style="14" customWidth="1"/>
    <col min="34" max="36" width="11.42578125" style="14" customWidth="1"/>
    <col min="37" max="16384" width="11.42578125" style="14"/>
  </cols>
  <sheetData>
    <row r="1" spans="1:36" ht="27" customHeight="1" x14ac:dyDescent="0.25">
      <c r="A1" s="109"/>
      <c r="B1" s="71" t="s">
        <v>1</v>
      </c>
      <c r="C1" s="72"/>
      <c r="D1" s="72"/>
      <c r="E1" s="72"/>
      <c r="F1" s="72"/>
      <c r="G1" s="72"/>
      <c r="H1" s="72"/>
      <c r="I1" s="72"/>
      <c r="J1" s="72"/>
      <c r="K1" s="72"/>
      <c r="L1" s="72"/>
      <c r="M1" s="72"/>
      <c r="N1" s="72"/>
      <c r="O1" s="72"/>
      <c r="P1" s="72"/>
      <c r="Q1" s="72"/>
      <c r="R1" s="72"/>
      <c r="S1" s="72"/>
      <c r="T1" s="72"/>
      <c r="U1" s="72"/>
      <c r="V1" s="72"/>
      <c r="W1" s="72"/>
      <c r="X1" s="72"/>
      <c r="Y1" s="72"/>
      <c r="Z1" s="72"/>
      <c r="AA1" s="72"/>
      <c r="AB1" s="72"/>
      <c r="AC1" s="73"/>
      <c r="AD1" s="69" t="s">
        <v>2</v>
      </c>
      <c r="AE1" s="70"/>
      <c r="AF1" s="70"/>
      <c r="AG1" s="67" t="s">
        <v>84</v>
      </c>
      <c r="AH1" s="1"/>
      <c r="AI1" s="1"/>
      <c r="AJ1" s="1"/>
    </row>
    <row r="2" spans="1:36" ht="27" customHeight="1" thickBot="1" x14ac:dyDescent="0.3">
      <c r="A2" s="109"/>
      <c r="B2" s="74"/>
      <c r="C2" s="75"/>
      <c r="D2" s="75"/>
      <c r="E2" s="75"/>
      <c r="F2" s="75"/>
      <c r="G2" s="75"/>
      <c r="H2" s="75"/>
      <c r="I2" s="75"/>
      <c r="J2" s="75"/>
      <c r="K2" s="75"/>
      <c r="L2" s="75"/>
      <c r="M2" s="75"/>
      <c r="N2" s="75"/>
      <c r="O2" s="75"/>
      <c r="P2" s="75"/>
      <c r="Q2" s="75"/>
      <c r="R2" s="75"/>
      <c r="S2" s="75"/>
      <c r="T2" s="75"/>
      <c r="U2" s="75"/>
      <c r="V2" s="75"/>
      <c r="W2" s="75"/>
      <c r="X2" s="75"/>
      <c r="Y2" s="75"/>
      <c r="Z2" s="75"/>
      <c r="AA2" s="75"/>
      <c r="AB2" s="75"/>
      <c r="AC2" s="76"/>
      <c r="AD2" s="69" t="s">
        <v>3</v>
      </c>
      <c r="AE2" s="70"/>
      <c r="AF2" s="70"/>
      <c r="AG2" s="54" t="s">
        <v>86</v>
      </c>
      <c r="AH2" s="1"/>
      <c r="AI2" s="1"/>
      <c r="AJ2" s="1"/>
    </row>
    <row r="3" spans="1:36" ht="27" customHeight="1" x14ac:dyDescent="0.25">
      <c r="A3" s="109"/>
      <c r="B3" s="71" t="s">
        <v>5</v>
      </c>
      <c r="C3" s="72"/>
      <c r="D3" s="72"/>
      <c r="E3" s="72"/>
      <c r="F3" s="72"/>
      <c r="G3" s="72"/>
      <c r="H3" s="72"/>
      <c r="I3" s="72"/>
      <c r="J3" s="72"/>
      <c r="K3" s="72"/>
      <c r="L3" s="72"/>
      <c r="M3" s="72"/>
      <c r="N3" s="72"/>
      <c r="O3" s="72"/>
      <c r="P3" s="72"/>
      <c r="Q3" s="72"/>
      <c r="R3" s="72"/>
      <c r="S3" s="72"/>
      <c r="T3" s="72"/>
      <c r="U3" s="72"/>
      <c r="V3" s="72"/>
      <c r="W3" s="72"/>
      <c r="X3" s="72"/>
      <c r="Y3" s="72"/>
      <c r="Z3" s="72"/>
      <c r="AA3" s="72"/>
      <c r="AB3" s="72"/>
      <c r="AC3" s="73"/>
      <c r="AD3" s="69" t="s">
        <v>6</v>
      </c>
      <c r="AE3" s="70"/>
      <c r="AF3" s="70"/>
      <c r="AG3" s="67" t="s">
        <v>85</v>
      </c>
      <c r="AH3" s="1"/>
      <c r="AI3" s="1"/>
      <c r="AJ3" s="1"/>
    </row>
    <row r="4" spans="1:36" ht="27" customHeight="1" thickBot="1" x14ac:dyDescent="0.3">
      <c r="A4" s="109"/>
      <c r="B4" s="74"/>
      <c r="C4" s="75"/>
      <c r="D4" s="75"/>
      <c r="E4" s="75"/>
      <c r="F4" s="75"/>
      <c r="G4" s="75"/>
      <c r="H4" s="75"/>
      <c r="I4" s="75"/>
      <c r="J4" s="75"/>
      <c r="K4" s="75"/>
      <c r="L4" s="75"/>
      <c r="M4" s="75"/>
      <c r="N4" s="75"/>
      <c r="O4" s="75"/>
      <c r="P4" s="75"/>
      <c r="Q4" s="75"/>
      <c r="R4" s="75"/>
      <c r="S4" s="75"/>
      <c r="T4" s="75"/>
      <c r="U4" s="75"/>
      <c r="V4" s="75"/>
      <c r="W4" s="75"/>
      <c r="X4" s="75"/>
      <c r="Y4" s="75"/>
      <c r="Z4" s="75"/>
      <c r="AA4" s="75"/>
      <c r="AB4" s="75"/>
      <c r="AC4" s="76"/>
      <c r="AD4" s="69" t="s">
        <v>8</v>
      </c>
      <c r="AE4" s="70"/>
      <c r="AF4" s="70"/>
      <c r="AG4" s="55">
        <v>43846</v>
      </c>
      <c r="AH4" s="1"/>
      <c r="AI4" s="1"/>
      <c r="AJ4" s="1"/>
    </row>
    <row r="5" spans="1:36" ht="27" customHeight="1" thickBot="1" x14ac:dyDescent="0.3">
      <c r="A5" s="26"/>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4"/>
      <c r="AD5" s="33"/>
      <c r="AE5" s="1"/>
      <c r="AF5" s="1"/>
      <c r="AG5" s="1"/>
      <c r="AH5" s="1"/>
      <c r="AI5" s="1"/>
      <c r="AJ5" s="1"/>
    </row>
    <row r="6" spans="1:36" ht="59.25" customHeight="1" thickBot="1" x14ac:dyDescent="0.3">
      <c r="A6" s="56" t="s">
        <v>0</v>
      </c>
      <c r="B6" s="110" t="s">
        <v>155</v>
      </c>
      <c r="C6" s="111"/>
      <c r="D6" s="111"/>
      <c r="E6" s="111"/>
      <c r="F6" s="111"/>
      <c r="G6" s="111"/>
      <c r="H6" s="112"/>
      <c r="I6" s="23"/>
      <c r="J6" s="29"/>
      <c r="K6" s="32" t="s">
        <v>89</v>
      </c>
      <c r="L6" s="31"/>
      <c r="M6" s="87">
        <v>44592</v>
      </c>
      <c r="N6" s="88"/>
      <c r="O6" s="23"/>
      <c r="P6" s="23"/>
      <c r="Q6" s="23"/>
      <c r="R6" s="23"/>
      <c r="S6" s="23"/>
      <c r="T6" s="23"/>
      <c r="U6" s="23"/>
      <c r="V6" s="23"/>
      <c r="W6" s="23"/>
      <c r="X6" s="23"/>
      <c r="Y6" s="23"/>
      <c r="Z6" s="23"/>
      <c r="AA6" s="23"/>
      <c r="AB6" s="23"/>
      <c r="AC6" s="24"/>
      <c r="AD6" s="23"/>
      <c r="AE6" s="1"/>
      <c r="AF6" s="1"/>
      <c r="AG6" s="1"/>
      <c r="AH6" s="1"/>
      <c r="AI6" s="1"/>
      <c r="AJ6" s="1"/>
    </row>
    <row r="7" spans="1:36" ht="27" customHeight="1" thickBot="1" x14ac:dyDescent="0.3">
      <c r="A7" s="30"/>
      <c r="B7" s="29"/>
      <c r="C7" s="29"/>
      <c r="D7" s="29"/>
      <c r="E7" s="29"/>
      <c r="F7" s="29"/>
      <c r="G7" s="29"/>
      <c r="H7" s="29"/>
      <c r="I7" s="29"/>
      <c r="J7" s="29"/>
      <c r="K7" s="29"/>
      <c r="L7" s="29"/>
      <c r="M7" s="29"/>
      <c r="N7" s="29"/>
      <c r="O7" s="23"/>
      <c r="P7" s="23"/>
      <c r="Q7" s="23"/>
      <c r="R7" s="23"/>
      <c r="S7" s="23"/>
      <c r="T7" s="23"/>
      <c r="U7" s="23"/>
      <c r="V7" s="23"/>
      <c r="W7" s="23"/>
      <c r="X7" s="23"/>
      <c r="Y7" s="23"/>
      <c r="Z7" s="23"/>
      <c r="AA7" s="23"/>
      <c r="AB7" s="23"/>
      <c r="AC7" s="24"/>
      <c r="AD7" s="23"/>
      <c r="AE7" s="1"/>
      <c r="AF7" s="1"/>
      <c r="AG7" s="1"/>
      <c r="AH7" s="1"/>
      <c r="AI7" s="1"/>
      <c r="AJ7" s="1"/>
    </row>
    <row r="8" spans="1:36" ht="59.25" customHeight="1" thickBot="1" x14ac:dyDescent="0.3">
      <c r="A8" s="56" t="s">
        <v>87</v>
      </c>
      <c r="B8" s="198" t="s">
        <v>156</v>
      </c>
      <c r="C8" s="199"/>
      <c r="D8" s="199"/>
      <c r="E8" s="199"/>
      <c r="F8" s="199"/>
      <c r="G8" s="199"/>
      <c r="H8" s="199"/>
      <c r="I8" s="200"/>
      <c r="J8" s="23"/>
      <c r="K8" s="27" t="s">
        <v>148</v>
      </c>
      <c r="L8" s="27"/>
      <c r="M8" s="27" t="s">
        <v>138</v>
      </c>
      <c r="N8" s="27" t="s">
        <v>90</v>
      </c>
      <c r="O8" s="27" t="s">
        <v>90</v>
      </c>
      <c r="P8" s="23"/>
      <c r="Q8" s="23"/>
      <c r="R8" s="23"/>
      <c r="S8" s="23"/>
      <c r="T8" s="23"/>
      <c r="U8" s="23"/>
      <c r="V8" s="23"/>
      <c r="W8" s="23"/>
      <c r="X8" s="23"/>
      <c r="Y8" s="23"/>
      <c r="Z8" s="23"/>
      <c r="AA8" s="23"/>
      <c r="AB8" s="23"/>
      <c r="AC8" s="24"/>
      <c r="AD8" s="23"/>
      <c r="AE8" s="1"/>
      <c r="AF8" s="1"/>
      <c r="AG8" s="1"/>
      <c r="AH8" s="1"/>
      <c r="AI8" s="1"/>
      <c r="AJ8" s="1"/>
    </row>
    <row r="9" spans="1:36" ht="59.25" customHeight="1" thickBot="1" x14ac:dyDescent="0.3">
      <c r="A9" s="56" t="s">
        <v>88</v>
      </c>
      <c r="B9" s="198" t="s">
        <v>157</v>
      </c>
      <c r="C9" s="199"/>
      <c r="D9" s="199"/>
      <c r="E9" s="199"/>
      <c r="F9" s="199"/>
      <c r="G9" s="199"/>
      <c r="H9" s="199"/>
      <c r="I9" s="200"/>
      <c r="J9" s="23"/>
      <c r="K9" s="58" t="s">
        <v>154</v>
      </c>
      <c r="L9" s="28"/>
      <c r="M9" s="28"/>
      <c r="N9" s="28"/>
      <c r="O9" s="28"/>
      <c r="P9" s="23"/>
      <c r="Q9" s="23"/>
      <c r="R9" s="23"/>
      <c r="S9" s="23"/>
      <c r="T9" s="23"/>
      <c r="U9" s="23"/>
      <c r="V9" s="23"/>
      <c r="W9" s="23"/>
      <c r="X9" s="23"/>
      <c r="Y9" s="23"/>
      <c r="Z9" s="23"/>
      <c r="AA9" s="23"/>
      <c r="AB9" s="23"/>
      <c r="AC9" s="24"/>
      <c r="AD9" s="23"/>
      <c r="AE9" s="1"/>
      <c r="AF9" s="1"/>
      <c r="AG9" s="1"/>
      <c r="AH9" s="1"/>
      <c r="AI9" s="1"/>
      <c r="AJ9" s="1"/>
    </row>
    <row r="10" spans="1:36" ht="15.75" customHeight="1"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4"/>
      <c r="AD10" s="23"/>
      <c r="AE10" s="1"/>
      <c r="AF10" s="1"/>
      <c r="AG10" s="1"/>
      <c r="AH10" s="1"/>
      <c r="AI10" s="1"/>
      <c r="AJ10" s="1"/>
    </row>
    <row r="11" spans="1:36" ht="15.75" customHeight="1" thickBot="1" x14ac:dyDescent="0.3">
      <c r="A11" s="47"/>
      <c r="B11" s="23"/>
      <c r="C11" s="23"/>
      <c r="D11" s="23"/>
      <c r="E11" s="23"/>
      <c r="F11" s="23"/>
      <c r="G11" s="23"/>
      <c r="H11" s="23"/>
      <c r="I11" s="23"/>
      <c r="J11" s="23"/>
      <c r="K11" s="23"/>
      <c r="L11" s="23"/>
      <c r="M11" s="23"/>
      <c r="N11" s="23"/>
      <c r="O11" s="23"/>
      <c r="P11" s="23"/>
      <c r="Q11" s="23"/>
      <c r="R11" s="23"/>
      <c r="S11" s="23"/>
      <c r="T11" s="23"/>
      <c r="U11" s="23"/>
      <c r="V11" s="23"/>
      <c r="W11" s="23"/>
      <c r="X11" s="23"/>
      <c r="Y11" s="23"/>
      <c r="Z11" s="22"/>
      <c r="AA11" s="22"/>
      <c r="AB11" s="22"/>
      <c r="AC11" s="25"/>
      <c r="AD11" s="57"/>
      <c r="AE11" s="1"/>
      <c r="AF11" s="1"/>
      <c r="AG11" s="1"/>
      <c r="AH11" s="1"/>
      <c r="AI11" s="1"/>
      <c r="AJ11" s="1"/>
    </row>
    <row r="12" spans="1:36" x14ac:dyDescent="0.25">
      <c r="A12" s="113" t="s">
        <v>12</v>
      </c>
      <c r="B12" s="114"/>
      <c r="C12" s="114"/>
      <c r="D12" s="115"/>
      <c r="E12" s="116" t="s">
        <v>13</v>
      </c>
      <c r="F12" s="117"/>
      <c r="G12" s="117"/>
      <c r="H12" s="117"/>
      <c r="I12" s="117"/>
      <c r="J12" s="117"/>
      <c r="K12" s="117"/>
      <c r="L12" s="117"/>
      <c r="M12" s="117"/>
      <c r="N12" s="117"/>
      <c r="O12" s="117"/>
      <c r="P12" s="117"/>
      <c r="Q12" s="117"/>
      <c r="R12" s="117"/>
      <c r="S12" s="117"/>
      <c r="T12" s="117"/>
      <c r="U12" s="117"/>
      <c r="V12" s="117"/>
      <c r="W12" s="117"/>
      <c r="X12" s="118"/>
      <c r="Y12" s="40"/>
      <c r="Z12" s="77" t="s">
        <v>139</v>
      </c>
      <c r="AA12" s="158"/>
      <c r="AB12" s="158"/>
      <c r="AC12" s="158"/>
      <c r="AD12" s="78"/>
      <c r="AE12" s="1"/>
      <c r="AF12" s="77" t="s">
        <v>145</v>
      </c>
      <c r="AG12" s="78"/>
      <c r="AH12" s="1"/>
      <c r="AI12" s="1"/>
      <c r="AJ12" s="1"/>
    </row>
    <row r="13" spans="1:36" x14ac:dyDescent="0.25">
      <c r="A13" s="119" t="s">
        <v>91</v>
      </c>
      <c r="B13" s="103" t="s">
        <v>15</v>
      </c>
      <c r="C13" s="103" t="s">
        <v>16</v>
      </c>
      <c r="D13" s="131" t="s">
        <v>117</v>
      </c>
      <c r="E13" s="154" t="s">
        <v>17</v>
      </c>
      <c r="F13" s="155"/>
      <c r="G13" s="155"/>
      <c r="H13" s="155"/>
      <c r="I13" s="121" t="s">
        <v>18</v>
      </c>
      <c r="J13" s="122"/>
      <c r="K13" s="122"/>
      <c r="L13" s="122"/>
      <c r="M13" s="122"/>
      <c r="N13" s="122"/>
      <c r="O13" s="122"/>
      <c r="P13" s="122"/>
      <c r="Q13" s="122"/>
      <c r="R13" s="34"/>
      <c r="S13" s="34"/>
      <c r="T13" s="121" t="s">
        <v>19</v>
      </c>
      <c r="U13" s="122"/>
      <c r="V13" s="122"/>
      <c r="W13" s="122"/>
      <c r="X13" s="123"/>
      <c r="Y13" s="40"/>
      <c r="Z13" s="79"/>
      <c r="AA13" s="159"/>
      <c r="AB13" s="159"/>
      <c r="AC13" s="159"/>
      <c r="AD13" s="80"/>
      <c r="AE13" s="1"/>
      <c r="AF13" s="79"/>
      <c r="AG13" s="80"/>
      <c r="AH13" s="2"/>
      <c r="AI13" s="2"/>
      <c r="AJ13" s="2"/>
    </row>
    <row r="14" spans="1:36" ht="32.25" customHeight="1" thickBot="1" x14ac:dyDescent="0.3">
      <c r="A14" s="119"/>
      <c r="B14" s="103"/>
      <c r="C14" s="103"/>
      <c r="D14" s="131"/>
      <c r="E14" s="124" t="s">
        <v>21</v>
      </c>
      <c r="F14" s="125"/>
      <c r="G14" s="125"/>
      <c r="H14" s="125"/>
      <c r="I14" s="126" t="s">
        <v>22</v>
      </c>
      <c r="J14" s="127" t="s">
        <v>23</v>
      </c>
      <c r="K14" s="127" t="s">
        <v>24</v>
      </c>
      <c r="L14" s="128" t="s">
        <v>25</v>
      </c>
      <c r="M14" s="103" t="s">
        <v>26</v>
      </c>
      <c r="N14" s="130" t="s">
        <v>27</v>
      </c>
      <c r="O14" s="97" t="s">
        <v>28</v>
      </c>
      <c r="P14" s="103" t="s">
        <v>29</v>
      </c>
      <c r="Q14" s="97" t="s">
        <v>30</v>
      </c>
      <c r="R14" s="97" t="s">
        <v>114</v>
      </c>
      <c r="S14" s="66"/>
      <c r="T14" s="104" t="s">
        <v>31</v>
      </c>
      <c r="U14" s="103" t="s">
        <v>32</v>
      </c>
      <c r="V14" s="97" t="s">
        <v>33</v>
      </c>
      <c r="W14" s="103" t="s">
        <v>116</v>
      </c>
      <c r="X14" s="131"/>
      <c r="Y14" s="48"/>
      <c r="Z14" s="81"/>
      <c r="AA14" s="160"/>
      <c r="AB14" s="160"/>
      <c r="AC14" s="160"/>
      <c r="AD14" s="82"/>
      <c r="AE14" s="2"/>
      <c r="AF14" s="81"/>
      <c r="AG14" s="82"/>
      <c r="AH14" s="2"/>
      <c r="AI14" s="1"/>
      <c r="AJ14" s="2"/>
    </row>
    <row r="15" spans="1:36" ht="74.25" customHeight="1" x14ac:dyDescent="0.25">
      <c r="A15" s="120"/>
      <c r="B15" s="97"/>
      <c r="C15" s="97"/>
      <c r="D15" s="153"/>
      <c r="E15" s="41" t="s">
        <v>92</v>
      </c>
      <c r="F15" s="39" t="s">
        <v>93</v>
      </c>
      <c r="G15" s="3"/>
      <c r="H15" s="4" t="s">
        <v>34</v>
      </c>
      <c r="I15" s="104"/>
      <c r="J15" s="127"/>
      <c r="K15" s="127"/>
      <c r="L15" s="129"/>
      <c r="M15" s="103"/>
      <c r="N15" s="98"/>
      <c r="O15" s="98"/>
      <c r="P15" s="103"/>
      <c r="Q15" s="98"/>
      <c r="R15" s="98"/>
      <c r="S15" s="64"/>
      <c r="T15" s="105"/>
      <c r="U15" s="103"/>
      <c r="V15" s="98"/>
      <c r="W15" s="62" t="s">
        <v>35</v>
      </c>
      <c r="X15" s="63" t="s">
        <v>36</v>
      </c>
      <c r="Y15" s="48"/>
      <c r="Z15" s="51" t="s">
        <v>140</v>
      </c>
      <c r="AA15" s="65" t="s">
        <v>141</v>
      </c>
      <c r="AB15" s="65" t="s">
        <v>142</v>
      </c>
      <c r="AC15" s="65" t="s">
        <v>144</v>
      </c>
      <c r="AD15" s="52" t="s">
        <v>37</v>
      </c>
      <c r="AE15" s="2"/>
      <c r="AF15" s="51" t="s">
        <v>146</v>
      </c>
      <c r="AG15" s="52" t="s">
        <v>147</v>
      </c>
      <c r="AH15" s="2"/>
      <c r="AI15" s="1"/>
      <c r="AJ15" s="2"/>
    </row>
    <row r="16" spans="1:36" ht="139.5" customHeight="1" x14ac:dyDescent="0.25">
      <c r="A16" s="201">
        <v>2</v>
      </c>
      <c r="B16" s="106" t="s">
        <v>167</v>
      </c>
      <c r="C16" s="132" t="s">
        <v>166</v>
      </c>
      <c r="D16" s="132" t="s">
        <v>168</v>
      </c>
      <c r="E16" s="135" t="s">
        <v>108</v>
      </c>
      <c r="F16" s="138" t="s">
        <v>43</v>
      </c>
      <c r="G16" s="89" t="str">
        <f>+CONCATENATE(E16," - ",F16)</f>
        <v>MUY BAJA - MAYOR</v>
      </c>
      <c r="H16" s="140" t="str">
        <f>+VLOOKUP(G16,Datos!D3:E17,2,FALSE)</f>
        <v>ALTO</v>
      </c>
      <c r="I16" s="143" t="s">
        <v>169</v>
      </c>
      <c r="J16" s="5" t="s">
        <v>38</v>
      </c>
      <c r="K16" s="6" t="s">
        <v>4</v>
      </c>
      <c r="L16" s="7">
        <f>IF(K16="ASIGNADO",15,IF(K16="NO ASIGNADO",0,""))</f>
        <v>15</v>
      </c>
      <c r="M16" s="145">
        <f>SUM(L16:L22)</f>
        <v>100</v>
      </c>
      <c r="N16" s="147" t="s">
        <v>153</v>
      </c>
      <c r="O16" s="102">
        <f>IF(O19="DÉBIL",0,IF(O19="MODERADO",50,IF(O19="FUERTE",100,"")))</f>
        <v>100</v>
      </c>
      <c r="P16" s="99" t="str">
        <f>IF(AND(M19="FUERTE",N16="FUERTE (SIEMPRE SE EJECUTA)"),"NO","SÍ")</f>
        <v>NO</v>
      </c>
      <c r="Q16" s="175" t="s">
        <v>39</v>
      </c>
      <c r="R16" s="92" t="str">
        <f>IF(AND(E16="MUY BAJA",Q19=2),"MUY BAJA",IF(AND(E16="BAJA",Q19=2),"MUY BAJA",IF(AND(E16="MEDIA",Q19=2),"MUY BAJA",IF(AND(E16="ALTA",Q19=2),"BAJA",IF(AND(E16="MUY ALTA",Q19=2),"MEDIA",IF(AND(E16="MUY BAJA",Q19=1),"MUY BAJA",IF(AND(E16="BAJA",Q19=1),"MUY BAJA",IF(AND(E16="MEDIA",Q19=1),"BAJA",IF(AND(E16="ALTA",Q19=1),"MEDIA",IF(AND(E16="MUY ALTA",Q19=1),"ALTA",E16))))))))))</f>
        <v>MUY BAJA</v>
      </c>
      <c r="S16" s="89" t="str">
        <f>+CONCATENATE(R16," - ",F16)</f>
        <v>MUY BAJA - MAYOR</v>
      </c>
      <c r="T16" s="140" t="str">
        <f>+VLOOKUP(S16,Datos!$D$3:$E$17,2,FALSE)</f>
        <v>ALTO</v>
      </c>
      <c r="U16" s="176" t="s">
        <v>135</v>
      </c>
      <c r="V16" s="161" t="s">
        <v>170</v>
      </c>
      <c r="W16" s="106" t="s">
        <v>171</v>
      </c>
      <c r="X16" s="95" t="s">
        <v>165</v>
      </c>
      <c r="Y16" s="49"/>
      <c r="Z16" s="83"/>
      <c r="AA16" s="168"/>
      <c r="AB16" s="165"/>
      <c r="AC16" s="165"/>
      <c r="AD16" s="85"/>
      <c r="AE16" s="1"/>
      <c r="AF16" s="83"/>
      <c r="AG16" s="85"/>
      <c r="AH16" s="1"/>
      <c r="AI16" s="1"/>
      <c r="AJ16" s="1"/>
    </row>
    <row r="17" spans="1:36" ht="139.5" customHeight="1" x14ac:dyDescent="0.25">
      <c r="A17" s="201"/>
      <c r="B17" s="107"/>
      <c r="C17" s="133"/>
      <c r="D17" s="133"/>
      <c r="E17" s="136"/>
      <c r="F17" s="138"/>
      <c r="G17" s="90"/>
      <c r="H17" s="141"/>
      <c r="I17" s="143"/>
      <c r="J17" s="8" t="s">
        <v>42</v>
      </c>
      <c r="K17" s="9" t="s">
        <v>9</v>
      </c>
      <c r="L17" s="10">
        <f>IF(K17="ADECUADO",15,IF(K17="INADECUADO",0,""))</f>
        <v>15</v>
      </c>
      <c r="M17" s="146"/>
      <c r="N17" s="148"/>
      <c r="O17" s="102"/>
      <c r="P17" s="100"/>
      <c r="Q17" s="175"/>
      <c r="R17" s="93"/>
      <c r="S17" s="90"/>
      <c r="T17" s="141"/>
      <c r="U17" s="177"/>
      <c r="V17" s="162"/>
      <c r="W17" s="107"/>
      <c r="X17" s="96"/>
      <c r="Y17" s="49"/>
      <c r="Z17" s="83"/>
      <c r="AA17" s="168"/>
      <c r="AB17" s="165"/>
      <c r="AC17" s="165"/>
      <c r="AD17" s="85"/>
      <c r="AE17" s="1"/>
      <c r="AF17" s="83"/>
      <c r="AG17" s="85"/>
      <c r="AH17" s="1"/>
      <c r="AI17" s="1"/>
      <c r="AJ17" s="1"/>
    </row>
    <row r="18" spans="1:36" ht="139.5" customHeight="1" x14ac:dyDescent="0.25">
      <c r="A18" s="201"/>
      <c r="B18" s="107"/>
      <c r="C18" s="133"/>
      <c r="D18" s="133"/>
      <c r="E18" s="136"/>
      <c r="F18" s="138"/>
      <c r="G18" s="90"/>
      <c r="H18" s="141"/>
      <c r="I18" s="143"/>
      <c r="J18" s="43" t="s">
        <v>44</v>
      </c>
      <c r="K18" s="9" t="s">
        <v>122</v>
      </c>
      <c r="L18" s="10">
        <f>IF(K18="OPORTUNA",15,IF(K18="INOPORTUNA",0,""))</f>
        <v>15</v>
      </c>
      <c r="M18" s="146"/>
      <c r="N18" s="148"/>
      <c r="O18" s="102"/>
      <c r="P18" s="100"/>
      <c r="Q18" s="12" t="s">
        <v>45</v>
      </c>
      <c r="R18" s="93"/>
      <c r="S18" s="90"/>
      <c r="T18" s="141"/>
      <c r="U18" s="177"/>
      <c r="V18" s="162"/>
      <c r="W18" s="107"/>
      <c r="X18" s="96"/>
      <c r="Y18" s="49"/>
      <c r="Z18" s="83"/>
      <c r="AA18" s="168"/>
      <c r="AB18" s="165"/>
      <c r="AC18" s="165"/>
      <c r="AD18" s="85"/>
      <c r="AE18" s="1"/>
      <c r="AF18" s="83"/>
      <c r="AG18" s="85"/>
      <c r="AH18" s="1"/>
      <c r="AI18" s="1"/>
      <c r="AJ18" s="1"/>
    </row>
    <row r="19" spans="1:36" ht="139.5" customHeight="1" x14ac:dyDescent="0.25">
      <c r="A19" s="201"/>
      <c r="B19" s="107"/>
      <c r="C19" s="133"/>
      <c r="D19" s="133"/>
      <c r="E19" s="136"/>
      <c r="F19" s="138"/>
      <c r="G19" s="90"/>
      <c r="H19" s="141"/>
      <c r="I19" s="143"/>
      <c r="J19" s="8" t="s">
        <v>47</v>
      </c>
      <c r="K19" s="9" t="s">
        <v>48</v>
      </c>
      <c r="L19" s="10">
        <f>IF(K19="PREVENIR",15,IF(K19="DETECTAR",10,IF(K19="NO ES UN CONTROL",0,"")))</f>
        <v>15</v>
      </c>
      <c r="M19" s="150" t="str">
        <f>IF(M16&lt;86,"DÉBIL",IF(M16&lt;96,"MODERADO",IF(M16&lt;101,"FUERTE","")))</f>
        <v>FUERTE</v>
      </c>
      <c r="N19" s="148"/>
      <c r="O19" s="170" t="str">
        <f>IF(AND(M19="FUERTE",N16="FUERTE (SIEMPRE SE EJECUTA)"),"FUERTE",IF(OR(M19="DÉBIL",N16="DÉBIL (NO SE EJECUTA)"),"DÉBIL",IF(OR(M19="MODERADO",N16="MODERADO (ALGUNAS VECES)"),"MODERADO")))</f>
        <v>FUERTE</v>
      </c>
      <c r="P19" s="100"/>
      <c r="Q19" s="172">
        <f>IF(AND($O$19="FUERTE",$Q$16="DIRECTAMENTE"),2,IF(AND($O$19="FUERTE",$Q$16="DIRECTAMENTE"),2,IF(AND($O$19="FUERTE",$Q$16="DIRECTAMENTE"),2,IF(AND($O$19="FUERTE",$Q$16="NO DISMINUYE"),0,IF(AND($O$19="MODERADO",$Q$16="DIRECTAMENTE"),1,IF(AND($O$19="MODERADO",$Q$16="DIRECTAMENTE"),1,IF(AND($O$19="MODERADO",$Q$16="DIRECTAMENTE"),1,IF(AND($O$19="MODERADO",$Q$16="NO DISMINUYE"),0,"N/A"))))))))</f>
        <v>2</v>
      </c>
      <c r="R19" s="93"/>
      <c r="S19" s="90"/>
      <c r="T19" s="141"/>
      <c r="U19" s="177"/>
      <c r="V19" s="156" t="s">
        <v>143</v>
      </c>
      <c r="W19" s="107"/>
      <c r="X19" s="156" t="s">
        <v>137</v>
      </c>
      <c r="Y19" s="50"/>
      <c r="Z19" s="83"/>
      <c r="AA19" s="168"/>
      <c r="AB19" s="165"/>
      <c r="AC19" s="165"/>
      <c r="AD19" s="85"/>
      <c r="AE19" s="1"/>
      <c r="AF19" s="83"/>
      <c r="AG19" s="85"/>
      <c r="AH19" s="1"/>
      <c r="AI19" s="1"/>
      <c r="AJ19" s="1"/>
    </row>
    <row r="20" spans="1:36" ht="139.5" customHeight="1" x14ac:dyDescent="0.25">
      <c r="A20" s="201"/>
      <c r="B20" s="107"/>
      <c r="C20" s="133"/>
      <c r="D20" s="133"/>
      <c r="E20" s="136"/>
      <c r="F20" s="138"/>
      <c r="G20" s="90"/>
      <c r="H20" s="141"/>
      <c r="I20" s="143"/>
      <c r="J20" s="8" t="s">
        <v>49</v>
      </c>
      <c r="K20" s="9" t="s">
        <v>11</v>
      </c>
      <c r="L20" s="10">
        <f>IF(K20="CONFIABLE",15,IF(K20="NO CONFIABLE",0,""))</f>
        <v>15</v>
      </c>
      <c r="M20" s="151"/>
      <c r="N20" s="148"/>
      <c r="O20" s="170"/>
      <c r="P20" s="100"/>
      <c r="Q20" s="173"/>
      <c r="R20" s="93"/>
      <c r="S20" s="90"/>
      <c r="T20" s="141"/>
      <c r="U20" s="177"/>
      <c r="V20" s="157"/>
      <c r="W20" s="107"/>
      <c r="X20" s="157"/>
      <c r="Y20" s="50"/>
      <c r="Z20" s="83"/>
      <c r="AA20" s="168"/>
      <c r="AB20" s="165"/>
      <c r="AC20" s="165"/>
      <c r="AD20" s="85"/>
      <c r="AE20" s="1"/>
      <c r="AF20" s="83"/>
      <c r="AG20" s="85"/>
      <c r="AH20" s="1"/>
      <c r="AI20" s="1"/>
      <c r="AJ20" s="1"/>
    </row>
    <row r="21" spans="1:36" ht="139.5" customHeight="1" x14ac:dyDescent="0.25">
      <c r="A21" s="201"/>
      <c r="B21" s="107"/>
      <c r="C21" s="133"/>
      <c r="D21" s="133"/>
      <c r="E21" s="136"/>
      <c r="F21" s="138"/>
      <c r="G21" s="90"/>
      <c r="H21" s="141"/>
      <c r="I21" s="143"/>
      <c r="J21" s="8" t="s">
        <v>50</v>
      </c>
      <c r="K21" s="9" t="s">
        <v>14</v>
      </c>
      <c r="L21" s="10">
        <f>IF(K21="SE INVESTIGAN Y SE RESUELVEN OPORTUNAMENTE",15,IF(K21="NO SE INVESTIGAN Y SE RESUELVEN OPORTUNAMENTE",0,""))</f>
        <v>15</v>
      </c>
      <c r="M21" s="151"/>
      <c r="N21" s="148"/>
      <c r="O21" s="170"/>
      <c r="P21" s="100"/>
      <c r="Q21" s="173"/>
      <c r="R21" s="93"/>
      <c r="S21" s="90"/>
      <c r="T21" s="141"/>
      <c r="U21" s="177"/>
      <c r="V21" s="163"/>
      <c r="W21" s="107"/>
      <c r="X21" s="95" t="s">
        <v>172</v>
      </c>
      <c r="Y21" s="49"/>
      <c r="Z21" s="83"/>
      <c r="AA21" s="168"/>
      <c r="AB21" s="165"/>
      <c r="AC21" s="165"/>
      <c r="AD21" s="85"/>
      <c r="AE21" s="1"/>
      <c r="AF21" s="83"/>
      <c r="AG21" s="85"/>
      <c r="AH21" s="1"/>
      <c r="AI21" s="1"/>
      <c r="AJ21" s="1"/>
    </row>
    <row r="22" spans="1:36" ht="139.5" customHeight="1" thickBot="1" x14ac:dyDescent="0.3">
      <c r="A22" s="202"/>
      <c r="B22" s="108"/>
      <c r="C22" s="134"/>
      <c r="D22" s="134"/>
      <c r="E22" s="137"/>
      <c r="F22" s="139"/>
      <c r="G22" s="91"/>
      <c r="H22" s="142"/>
      <c r="I22" s="144"/>
      <c r="J22" s="44" t="s">
        <v>51</v>
      </c>
      <c r="K22" s="45" t="s">
        <v>20</v>
      </c>
      <c r="L22" s="46">
        <f>IF(K22="COMPLETA",10,IF(K22="INCOMPLETA",5,IF(K22="NO EXISTE",0,"")))</f>
        <v>10</v>
      </c>
      <c r="M22" s="152"/>
      <c r="N22" s="149"/>
      <c r="O22" s="171"/>
      <c r="P22" s="101"/>
      <c r="Q22" s="174"/>
      <c r="R22" s="94"/>
      <c r="S22" s="91"/>
      <c r="T22" s="142"/>
      <c r="U22" s="178"/>
      <c r="V22" s="164"/>
      <c r="W22" s="108"/>
      <c r="X22" s="167"/>
      <c r="Y22" s="49"/>
      <c r="Z22" s="84"/>
      <c r="AA22" s="169"/>
      <c r="AB22" s="166"/>
      <c r="AC22" s="166"/>
      <c r="AD22" s="86"/>
      <c r="AE22" s="1"/>
      <c r="AF22" s="84"/>
      <c r="AG22" s="86"/>
      <c r="AH22" s="1"/>
      <c r="AI22" s="1"/>
      <c r="AJ22" s="1"/>
    </row>
  </sheetData>
  <dataConsolidate/>
  <mergeCells count="7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23" priority="4" operator="containsText" text="EXTREMO">
      <formula>NOT(ISERROR(SEARCH("EXTREMO",H16)))</formula>
    </cfRule>
    <cfRule type="containsText" dxfId="22" priority="5" operator="containsText" text="ALTO">
      <formula>NOT(ISERROR(SEARCH("ALTO",H16)))</formula>
    </cfRule>
    <cfRule type="containsText" dxfId="21" priority="6" operator="containsText" text="MODERADO">
      <formula>NOT(ISERROR(SEARCH("MODERADO",H16)))</formula>
    </cfRule>
  </conditionalFormatting>
  <conditionalFormatting sqref="T16:T22">
    <cfRule type="containsText" dxfId="20" priority="1" operator="containsText" text="EXTREMO">
      <formula>NOT(ISERROR(SEARCH("EXTREMO",T16)))</formula>
    </cfRule>
    <cfRule type="containsText" dxfId="19" priority="2" operator="containsText" text="ALTO">
      <formula>NOT(ISERROR(SEARCH("ALTO",T16)))</formula>
    </cfRule>
    <cfRule type="containsText" dxfId="18" priority="3" operator="containsText" text="MODERADO">
      <formula>NOT(ISERROR(SEARCH("MODERADO",T16)))</formula>
    </cfRule>
  </conditionalFormatting>
  <dataValidations count="1">
    <dataValidation type="list" allowBlank="1" showInputMessage="1" showErrorMessage="1" sqref="Q16:Q17" xr:uid="{75461258-9FAA-421A-ADA3-A6FF280A39AB}">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5C6F9EAE-3AB9-4F92-98D8-0D774212970F}">
          <x14:formula1>
            <xm:f>Datos!$I$14:$I$16</xm:f>
          </x14:formula1>
          <xm:sqref>N16:N22</xm:sqref>
        </x14:dataValidation>
        <x14:dataValidation type="list" allowBlank="1" showInputMessage="1" showErrorMessage="1" xr:uid="{4E60DDA8-4E06-4BCF-BCBF-9F02A07220D9}">
          <x14:formula1>
            <xm:f>Datos!$A$17:$A$18</xm:f>
          </x14:formula1>
          <xm:sqref>V21:V22</xm:sqref>
        </x14:dataValidation>
        <x14:dataValidation type="list" allowBlank="1" showInputMessage="1" showErrorMessage="1" xr:uid="{AAEE04C3-5329-438B-B7A1-9DF01E52E6CF}">
          <x14:formula1>
            <xm:f>Datos!$J$4:$K$4</xm:f>
          </x14:formula1>
          <xm:sqref>K18</xm:sqref>
        </x14:dataValidation>
        <x14:dataValidation type="list" allowBlank="1" showInputMessage="1" showErrorMessage="1" xr:uid="{63FDF51A-1AB8-4326-B955-FAEFDD28B72E}">
          <x14:formula1>
            <xm:f>Datos!$A$3:$A$7</xm:f>
          </x14:formula1>
          <xm:sqref>E16</xm:sqref>
        </x14:dataValidation>
        <x14:dataValidation type="list" allowBlank="1" showInputMessage="1" showErrorMessage="1" xr:uid="{A0773080-3CD3-4E81-890D-D5E5AA01C642}">
          <x14:formula1>
            <xm:f>Datos!$B$3:$B$5</xm:f>
          </x14:formula1>
          <xm:sqref>F16:F22</xm:sqref>
        </x14:dataValidation>
        <x14:dataValidation type="list" allowBlank="1" showInputMessage="1" showErrorMessage="1" xr:uid="{27B2A4FA-07EB-41FF-9442-1DF4213A3539}">
          <x14:formula1>
            <xm:f>Datos!$J$8:$L$8</xm:f>
          </x14:formula1>
          <xm:sqref>K22</xm:sqref>
        </x14:dataValidation>
        <x14:dataValidation type="list" allowBlank="1" showInputMessage="1" showErrorMessage="1" xr:uid="{75268C20-C7C9-4E4A-B3E1-1BAC9F8AC33E}">
          <x14:formula1>
            <xm:f>Datos!$J$2:$K$2</xm:f>
          </x14:formula1>
          <xm:sqref>K16</xm:sqref>
        </x14:dataValidation>
        <x14:dataValidation type="list" allowBlank="1" showInputMessage="1" showErrorMessage="1" xr:uid="{A79784A7-7916-473A-B128-9424A8D2C789}">
          <x14:formula1>
            <xm:f>Datos!$J$3:$K$3</xm:f>
          </x14:formula1>
          <xm:sqref>K17</xm:sqref>
        </x14:dataValidation>
        <x14:dataValidation type="list" allowBlank="1" showInputMessage="1" showErrorMessage="1" xr:uid="{B0898B6C-7501-4A1E-BE71-4CF02A9685C8}">
          <x14:formula1>
            <xm:f>Datos!$J$6:$K$6</xm:f>
          </x14:formula1>
          <xm:sqref>K20</xm:sqref>
        </x14:dataValidation>
        <x14:dataValidation type="list" allowBlank="1" showInputMessage="1" showErrorMessage="1" xr:uid="{92015E37-9067-434E-9080-0B73F68BABDF}">
          <x14:formula1>
            <xm:f>Datos!$J$7:$K$7</xm:f>
          </x14:formula1>
          <xm:sqref>K21</xm:sqref>
        </x14:dataValidation>
        <x14:dataValidation type="list" allowBlank="1" showInputMessage="1" showErrorMessage="1" xr:uid="{A3CB4450-A9D8-4859-856A-20BE71DE8C54}">
          <x14:formula1>
            <xm:f>Datos!$A$11:$A$13</xm:f>
          </x14:formula1>
          <xm:sqref>U16:U22</xm:sqref>
        </x14:dataValidation>
        <x14:dataValidation type="list" allowBlank="1" showInputMessage="1" showErrorMessage="1" xr:uid="{1D11FEFF-F708-45CC-9E78-1895CB50E934}">
          <x14:formula1>
            <xm:f>Datos!$J$5:$L$5</xm:f>
          </x14:formula1>
          <xm:sqref>K19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53829-04C9-4371-9227-1E08919C2AB8}">
  <dimension ref="A1:D29"/>
  <sheetViews>
    <sheetView workbookViewId="0">
      <selection activeCell="Z16" sqref="Z16:Z22"/>
    </sheetView>
  </sheetViews>
  <sheetFormatPr baseColWidth="10" defaultRowHeight="15" x14ac:dyDescent="0.25"/>
  <cols>
    <col min="1" max="1" width="4.85546875" style="14" customWidth="1"/>
    <col min="2" max="2" width="77.42578125" style="14" customWidth="1"/>
    <col min="3" max="4" width="30.7109375" style="14" customWidth="1"/>
    <col min="5" max="16384" width="11.42578125" style="14"/>
  </cols>
  <sheetData>
    <row r="1" spans="1:4" ht="15.75" thickBot="1" x14ac:dyDescent="0.3">
      <c r="A1" s="185" t="s">
        <v>52</v>
      </c>
      <c r="B1" s="186"/>
      <c r="C1" s="186"/>
      <c r="D1" s="187"/>
    </row>
    <row r="2" spans="1:4" ht="15.75" thickBot="1" x14ac:dyDescent="0.3">
      <c r="A2" s="188" t="s">
        <v>53</v>
      </c>
      <c r="B2" s="15" t="s">
        <v>54</v>
      </c>
      <c r="C2" s="190" t="s">
        <v>55</v>
      </c>
      <c r="D2" s="191"/>
    </row>
    <row r="3" spans="1:4" ht="15.75" thickBot="1" x14ac:dyDescent="0.3">
      <c r="A3" s="189"/>
      <c r="B3" s="16" t="s">
        <v>56</v>
      </c>
      <c r="C3" s="18" t="s">
        <v>57</v>
      </c>
      <c r="D3" s="18" t="s">
        <v>7</v>
      </c>
    </row>
    <row r="4" spans="1:4" ht="15.75" thickBot="1" x14ac:dyDescent="0.3">
      <c r="A4" s="68">
        <v>1</v>
      </c>
      <c r="B4" s="17" t="s">
        <v>58</v>
      </c>
      <c r="C4" s="61" t="s">
        <v>154</v>
      </c>
      <c r="D4" s="61"/>
    </row>
    <row r="5" spans="1:4" ht="15.75" thickBot="1" x14ac:dyDescent="0.3">
      <c r="A5" s="68">
        <v>2</v>
      </c>
      <c r="B5" s="17" t="s">
        <v>59</v>
      </c>
      <c r="C5" s="61"/>
      <c r="D5" s="61" t="s">
        <v>154</v>
      </c>
    </row>
    <row r="6" spans="1:4" ht="15.75" thickBot="1" x14ac:dyDescent="0.3">
      <c r="A6" s="68">
        <v>3</v>
      </c>
      <c r="B6" s="17" t="s">
        <v>60</v>
      </c>
      <c r="C6" s="61"/>
      <c r="D6" s="61" t="s">
        <v>154</v>
      </c>
    </row>
    <row r="7" spans="1:4" ht="15.75" thickBot="1" x14ac:dyDescent="0.3">
      <c r="A7" s="68">
        <v>4</v>
      </c>
      <c r="B7" s="17" t="s">
        <v>61</v>
      </c>
      <c r="C7" s="61"/>
      <c r="D7" s="61" t="s">
        <v>154</v>
      </c>
    </row>
    <row r="8" spans="1:4" ht="15.75" thickBot="1" x14ac:dyDescent="0.3">
      <c r="A8" s="68">
        <v>5</v>
      </c>
      <c r="B8" s="17" t="s">
        <v>62</v>
      </c>
      <c r="C8" s="61" t="s">
        <v>154</v>
      </c>
      <c r="D8" s="61"/>
    </row>
    <row r="9" spans="1:4" ht="15.75" thickBot="1" x14ac:dyDescent="0.3">
      <c r="A9" s="68">
        <v>6</v>
      </c>
      <c r="B9" s="17" t="s">
        <v>63</v>
      </c>
      <c r="C9" s="61" t="s">
        <v>154</v>
      </c>
      <c r="D9" s="61"/>
    </row>
    <row r="10" spans="1:4" ht="15.75" thickBot="1" x14ac:dyDescent="0.3">
      <c r="A10" s="68">
        <v>7</v>
      </c>
      <c r="B10" s="17" t="s">
        <v>64</v>
      </c>
      <c r="C10" s="61"/>
      <c r="D10" s="61" t="s">
        <v>154</v>
      </c>
    </row>
    <row r="11" spans="1:4" ht="15.75" thickBot="1" x14ac:dyDescent="0.3">
      <c r="A11" s="68">
        <v>8</v>
      </c>
      <c r="B11" s="17" t="s">
        <v>65</v>
      </c>
      <c r="C11" s="61"/>
      <c r="D11" s="61" t="s">
        <v>154</v>
      </c>
    </row>
    <row r="12" spans="1:4" ht="15.75" thickBot="1" x14ac:dyDescent="0.3">
      <c r="A12" s="68">
        <v>9</v>
      </c>
      <c r="B12" s="17" t="s">
        <v>66</v>
      </c>
      <c r="C12" s="61"/>
      <c r="D12" s="61" t="s">
        <v>154</v>
      </c>
    </row>
    <row r="13" spans="1:4" ht="15.75" thickBot="1" x14ac:dyDescent="0.3">
      <c r="A13" s="68">
        <v>10</v>
      </c>
      <c r="B13" s="17" t="s">
        <v>67</v>
      </c>
      <c r="C13" s="61" t="s">
        <v>154</v>
      </c>
      <c r="D13" s="61"/>
    </row>
    <row r="14" spans="1:4" ht="15.75" thickBot="1" x14ac:dyDescent="0.3">
      <c r="A14" s="68">
        <v>11</v>
      </c>
      <c r="B14" s="17" t="s">
        <v>68</v>
      </c>
      <c r="C14" s="61" t="s">
        <v>154</v>
      </c>
      <c r="D14" s="61"/>
    </row>
    <row r="15" spans="1:4" ht="15.75" thickBot="1" x14ac:dyDescent="0.3">
      <c r="A15" s="68">
        <v>12</v>
      </c>
      <c r="B15" s="17" t="s">
        <v>69</v>
      </c>
      <c r="C15" s="61" t="s">
        <v>154</v>
      </c>
      <c r="D15" s="61"/>
    </row>
    <row r="16" spans="1:4" ht="15.75" thickBot="1" x14ac:dyDescent="0.3">
      <c r="A16" s="68">
        <v>13</v>
      </c>
      <c r="B16" s="17" t="s">
        <v>70</v>
      </c>
      <c r="C16" s="61" t="s">
        <v>154</v>
      </c>
      <c r="D16" s="61"/>
    </row>
    <row r="17" spans="1:4" ht="15.75" thickBot="1" x14ac:dyDescent="0.3">
      <c r="A17" s="68">
        <v>14</v>
      </c>
      <c r="B17" s="17" t="s">
        <v>71</v>
      </c>
      <c r="C17" s="61" t="s">
        <v>154</v>
      </c>
      <c r="D17" s="61"/>
    </row>
    <row r="18" spans="1:4" ht="15.75" thickBot="1" x14ac:dyDescent="0.3">
      <c r="A18" s="68">
        <v>15</v>
      </c>
      <c r="B18" s="17" t="s">
        <v>72</v>
      </c>
      <c r="C18" s="61"/>
      <c r="D18" s="61" t="s">
        <v>154</v>
      </c>
    </row>
    <row r="19" spans="1:4" ht="15.75" thickBot="1" x14ac:dyDescent="0.3">
      <c r="A19" s="68">
        <v>16</v>
      </c>
      <c r="B19" s="17" t="s">
        <v>73</v>
      </c>
      <c r="C19" s="61"/>
      <c r="D19" s="61" t="s">
        <v>154</v>
      </c>
    </row>
    <row r="20" spans="1:4" ht="15.75" thickBot="1" x14ac:dyDescent="0.3">
      <c r="A20" s="68">
        <v>17</v>
      </c>
      <c r="B20" s="17" t="s">
        <v>74</v>
      </c>
      <c r="C20" s="61"/>
      <c r="D20" s="61" t="s">
        <v>154</v>
      </c>
    </row>
    <row r="21" spans="1:4" ht="15.75" thickBot="1" x14ac:dyDescent="0.3">
      <c r="A21" s="68">
        <v>18</v>
      </c>
      <c r="B21" s="17" t="s">
        <v>75</v>
      </c>
      <c r="C21" s="61"/>
      <c r="D21" s="61" t="s">
        <v>154</v>
      </c>
    </row>
    <row r="22" spans="1:4" ht="15.75" thickBot="1" x14ac:dyDescent="0.3">
      <c r="A22" s="20">
        <v>19</v>
      </c>
      <c r="B22" s="17" t="s">
        <v>76</v>
      </c>
      <c r="C22" s="61"/>
      <c r="D22" s="61" t="s">
        <v>154</v>
      </c>
    </row>
    <row r="23" spans="1:4" ht="15" customHeight="1" thickBot="1" x14ac:dyDescent="0.3">
      <c r="A23" s="196" t="s">
        <v>77</v>
      </c>
      <c r="B23" s="197"/>
      <c r="C23" s="59">
        <f>+COUNTA(C4:C22)</f>
        <v>8</v>
      </c>
      <c r="D23" s="59">
        <f>+COUNTA(D4:D22)</f>
        <v>11</v>
      </c>
    </row>
    <row r="24" spans="1:4" x14ac:dyDescent="0.25">
      <c r="A24" s="192" t="s">
        <v>78</v>
      </c>
      <c r="B24" s="192"/>
      <c r="C24" s="193"/>
      <c r="D24" s="193"/>
    </row>
    <row r="25" spans="1:4" x14ac:dyDescent="0.25">
      <c r="A25" s="194" t="s">
        <v>79</v>
      </c>
      <c r="B25" s="194"/>
      <c r="C25" s="194"/>
      <c r="D25" s="194"/>
    </row>
    <row r="26" spans="1:4" ht="15.75" thickBot="1" x14ac:dyDescent="0.3">
      <c r="A26" s="195" t="s">
        <v>80</v>
      </c>
      <c r="B26" s="195"/>
      <c r="C26" s="195"/>
      <c r="D26" s="195"/>
    </row>
    <row r="27" spans="1:4" ht="15.75" thickBot="1" x14ac:dyDescent="0.3">
      <c r="A27" s="179" t="s">
        <v>81</v>
      </c>
      <c r="B27" s="180"/>
      <c r="C27" s="181"/>
      <c r="D27" s="60" t="str">
        <f>+IF(C23&lt;=5,"X", " ")</f>
        <v xml:space="preserve"> </v>
      </c>
    </row>
    <row r="28" spans="1:4" ht="15.75" thickBot="1" x14ac:dyDescent="0.3">
      <c r="A28" s="179" t="s">
        <v>82</v>
      </c>
      <c r="B28" s="180"/>
      <c r="C28" s="181"/>
      <c r="D28" s="60" t="str">
        <f>+IF(AND(C23&gt;5,C23&lt;12),"X"," ")</f>
        <v>X</v>
      </c>
    </row>
    <row r="29" spans="1:4" ht="15.75" thickBot="1" x14ac:dyDescent="0.3">
      <c r="A29" s="182" t="s">
        <v>83</v>
      </c>
      <c r="B29" s="183"/>
      <c r="C29" s="184"/>
      <c r="D29" s="60" t="str">
        <f>+IF(C23&gt;12,"X"," ")</f>
        <v xml:space="preserve"> </v>
      </c>
    </row>
  </sheetData>
  <mergeCells count="10">
    <mergeCell ref="A26:D26"/>
    <mergeCell ref="A27:C27"/>
    <mergeCell ref="A28:C28"/>
    <mergeCell ref="A29:C29"/>
    <mergeCell ref="A1:D1"/>
    <mergeCell ref="A2:A3"/>
    <mergeCell ref="C2:D2"/>
    <mergeCell ref="A23:B23"/>
    <mergeCell ref="A24:D24"/>
    <mergeCell ref="A25:D2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97F94-86BF-489E-B469-4383F87E51C2}">
  <dimension ref="A1:AJ22"/>
  <sheetViews>
    <sheetView showGridLines="0" view="pageBreakPreview" topLeftCell="K10" zoomScale="50" zoomScaleNormal="50" zoomScaleSheetLayoutView="50" workbookViewId="0">
      <selection activeCell="AA16" sqref="AA16:AA22"/>
    </sheetView>
  </sheetViews>
  <sheetFormatPr baseColWidth="10" defaultRowHeight="15" x14ac:dyDescent="0.25"/>
  <cols>
    <col min="1" max="1" width="36.85546875" style="14" customWidth="1"/>
    <col min="2" max="4" width="32.5703125" style="14" customWidth="1"/>
    <col min="5" max="6" width="20.85546875" style="14" customWidth="1"/>
    <col min="7" max="7" width="20.85546875" style="14" hidden="1" customWidth="1"/>
    <col min="8" max="8" width="25.42578125" style="14" customWidth="1"/>
    <col min="9" max="9" width="59.140625" style="14" customWidth="1"/>
    <col min="10" max="10" width="53.7109375" style="14" customWidth="1"/>
    <col min="11" max="11" width="24.5703125" style="14" customWidth="1"/>
    <col min="12" max="12" width="0" style="14" hidden="1" customWidth="1"/>
    <col min="13" max="15" width="24.5703125" style="14" customWidth="1"/>
    <col min="16" max="16" width="19.7109375" style="14" customWidth="1"/>
    <col min="17" max="17" width="25.140625" style="14" customWidth="1"/>
    <col min="18" max="19" width="25.140625" style="14" hidden="1" customWidth="1"/>
    <col min="20" max="20" width="25.140625" style="14" customWidth="1"/>
    <col min="21" max="21" width="16.5703125" style="14" customWidth="1"/>
    <col min="22" max="22" width="41.42578125" style="14" customWidth="1"/>
    <col min="23" max="23" width="38.5703125" style="14" customWidth="1"/>
    <col min="24" max="24" width="25.42578125" style="14" customWidth="1"/>
    <col min="25" max="25" width="1.7109375" style="14" customWidth="1"/>
    <col min="26" max="28" width="33.42578125" style="14" customWidth="1"/>
    <col min="29" max="29" width="40.28515625" style="14" customWidth="1"/>
    <col min="30" max="30" width="34.85546875" style="14" customWidth="1"/>
    <col min="31" max="31" width="2.28515625" style="14" customWidth="1"/>
    <col min="32" max="32" width="42.5703125" style="14" customWidth="1"/>
    <col min="33" max="33" width="50.28515625" style="14" customWidth="1"/>
    <col min="34" max="36" width="11.42578125" style="14" customWidth="1"/>
    <col min="37" max="16384" width="11.42578125" style="14"/>
  </cols>
  <sheetData>
    <row r="1" spans="1:36" ht="27" customHeight="1" x14ac:dyDescent="0.25">
      <c r="A1" s="109"/>
      <c r="B1" s="71" t="s">
        <v>1</v>
      </c>
      <c r="C1" s="72"/>
      <c r="D1" s="72"/>
      <c r="E1" s="72"/>
      <c r="F1" s="72"/>
      <c r="G1" s="72"/>
      <c r="H1" s="72"/>
      <c r="I1" s="72"/>
      <c r="J1" s="72"/>
      <c r="K1" s="72"/>
      <c r="L1" s="72"/>
      <c r="M1" s="72"/>
      <c r="N1" s="72"/>
      <c r="O1" s="72"/>
      <c r="P1" s="72"/>
      <c r="Q1" s="72"/>
      <c r="R1" s="72"/>
      <c r="S1" s="72"/>
      <c r="T1" s="72"/>
      <c r="U1" s="72"/>
      <c r="V1" s="72"/>
      <c r="W1" s="72"/>
      <c r="X1" s="72"/>
      <c r="Y1" s="72"/>
      <c r="Z1" s="72"/>
      <c r="AA1" s="72"/>
      <c r="AB1" s="72"/>
      <c r="AC1" s="73"/>
      <c r="AD1" s="69" t="s">
        <v>2</v>
      </c>
      <c r="AE1" s="70"/>
      <c r="AF1" s="70"/>
      <c r="AG1" s="67" t="s">
        <v>84</v>
      </c>
      <c r="AH1" s="1"/>
      <c r="AI1" s="1"/>
      <c r="AJ1" s="1"/>
    </row>
    <row r="2" spans="1:36" ht="27" customHeight="1" thickBot="1" x14ac:dyDescent="0.3">
      <c r="A2" s="109"/>
      <c r="B2" s="74"/>
      <c r="C2" s="75"/>
      <c r="D2" s="75"/>
      <c r="E2" s="75"/>
      <c r="F2" s="75"/>
      <c r="G2" s="75"/>
      <c r="H2" s="75"/>
      <c r="I2" s="75"/>
      <c r="J2" s="75"/>
      <c r="K2" s="75"/>
      <c r="L2" s="75"/>
      <c r="M2" s="75"/>
      <c r="N2" s="75"/>
      <c r="O2" s="75"/>
      <c r="P2" s="75"/>
      <c r="Q2" s="75"/>
      <c r="R2" s="75"/>
      <c r="S2" s="75"/>
      <c r="T2" s="75"/>
      <c r="U2" s="75"/>
      <c r="V2" s="75"/>
      <c r="W2" s="75"/>
      <c r="X2" s="75"/>
      <c r="Y2" s="75"/>
      <c r="Z2" s="75"/>
      <c r="AA2" s="75"/>
      <c r="AB2" s="75"/>
      <c r="AC2" s="76"/>
      <c r="AD2" s="69" t="s">
        <v>3</v>
      </c>
      <c r="AE2" s="70"/>
      <c r="AF2" s="70"/>
      <c r="AG2" s="54" t="s">
        <v>86</v>
      </c>
      <c r="AH2" s="1"/>
      <c r="AI2" s="1"/>
      <c r="AJ2" s="1"/>
    </row>
    <row r="3" spans="1:36" ht="27" customHeight="1" x14ac:dyDescent="0.25">
      <c r="A3" s="109"/>
      <c r="B3" s="71" t="s">
        <v>5</v>
      </c>
      <c r="C3" s="72"/>
      <c r="D3" s="72"/>
      <c r="E3" s="72"/>
      <c r="F3" s="72"/>
      <c r="G3" s="72"/>
      <c r="H3" s="72"/>
      <c r="I3" s="72"/>
      <c r="J3" s="72"/>
      <c r="K3" s="72"/>
      <c r="L3" s="72"/>
      <c r="M3" s="72"/>
      <c r="N3" s="72"/>
      <c r="O3" s="72"/>
      <c r="P3" s="72"/>
      <c r="Q3" s="72"/>
      <c r="R3" s="72"/>
      <c r="S3" s="72"/>
      <c r="T3" s="72"/>
      <c r="U3" s="72"/>
      <c r="V3" s="72"/>
      <c r="W3" s="72"/>
      <c r="X3" s="72"/>
      <c r="Y3" s="72"/>
      <c r="Z3" s="72"/>
      <c r="AA3" s="72"/>
      <c r="AB3" s="72"/>
      <c r="AC3" s="73"/>
      <c r="AD3" s="69" t="s">
        <v>6</v>
      </c>
      <c r="AE3" s="70"/>
      <c r="AF3" s="70"/>
      <c r="AG3" s="67" t="s">
        <v>85</v>
      </c>
      <c r="AH3" s="1"/>
      <c r="AI3" s="1"/>
      <c r="AJ3" s="1"/>
    </row>
    <row r="4" spans="1:36" ht="27" customHeight="1" thickBot="1" x14ac:dyDescent="0.3">
      <c r="A4" s="109"/>
      <c r="B4" s="74"/>
      <c r="C4" s="75"/>
      <c r="D4" s="75"/>
      <c r="E4" s="75"/>
      <c r="F4" s="75"/>
      <c r="G4" s="75"/>
      <c r="H4" s="75"/>
      <c r="I4" s="75"/>
      <c r="J4" s="75"/>
      <c r="K4" s="75"/>
      <c r="L4" s="75"/>
      <c r="M4" s="75"/>
      <c r="N4" s="75"/>
      <c r="O4" s="75"/>
      <c r="P4" s="75"/>
      <c r="Q4" s="75"/>
      <c r="R4" s="75"/>
      <c r="S4" s="75"/>
      <c r="T4" s="75"/>
      <c r="U4" s="75"/>
      <c r="V4" s="75"/>
      <c r="W4" s="75"/>
      <c r="X4" s="75"/>
      <c r="Y4" s="75"/>
      <c r="Z4" s="75"/>
      <c r="AA4" s="75"/>
      <c r="AB4" s="75"/>
      <c r="AC4" s="76"/>
      <c r="AD4" s="69" t="s">
        <v>8</v>
      </c>
      <c r="AE4" s="70"/>
      <c r="AF4" s="70"/>
      <c r="AG4" s="55">
        <v>43846</v>
      </c>
      <c r="AH4" s="1"/>
      <c r="AI4" s="1"/>
      <c r="AJ4" s="1"/>
    </row>
    <row r="5" spans="1:36" ht="27" customHeight="1" thickBot="1" x14ac:dyDescent="0.3">
      <c r="A5" s="26"/>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4"/>
      <c r="AD5" s="33"/>
      <c r="AE5" s="1"/>
      <c r="AF5" s="1"/>
      <c r="AG5" s="1"/>
      <c r="AH5" s="1"/>
      <c r="AI5" s="1"/>
      <c r="AJ5" s="1"/>
    </row>
    <row r="6" spans="1:36" ht="59.25" customHeight="1" thickBot="1" x14ac:dyDescent="0.3">
      <c r="A6" s="56" t="s">
        <v>0</v>
      </c>
      <c r="B6" s="110" t="s">
        <v>155</v>
      </c>
      <c r="C6" s="111"/>
      <c r="D6" s="111"/>
      <c r="E6" s="111"/>
      <c r="F6" s="111"/>
      <c r="G6" s="111"/>
      <c r="H6" s="112"/>
      <c r="I6" s="23"/>
      <c r="J6" s="29"/>
      <c r="K6" s="32" t="s">
        <v>89</v>
      </c>
      <c r="L6" s="31"/>
      <c r="M6" s="87">
        <v>44592</v>
      </c>
      <c r="N6" s="88"/>
      <c r="O6" s="23"/>
      <c r="P6" s="23"/>
      <c r="Q6" s="23"/>
      <c r="R6" s="23"/>
      <c r="S6" s="23"/>
      <c r="T6" s="23"/>
      <c r="U6" s="23"/>
      <c r="V6" s="23"/>
      <c r="W6" s="23"/>
      <c r="X6" s="23"/>
      <c r="Y6" s="23"/>
      <c r="Z6" s="23"/>
      <c r="AA6" s="23"/>
      <c r="AB6" s="23"/>
      <c r="AC6" s="24"/>
      <c r="AD6" s="23"/>
      <c r="AE6" s="1"/>
      <c r="AF6" s="1"/>
      <c r="AG6" s="1"/>
      <c r="AH6" s="1"/>
      <c r="AI6" s="1"/>
      <c r="AJ6" s="1"/>
    </row>
    <row r="7" spans="1:36" ht="27" customHeight="1" thickBot="1" x14ac:dyDescent="0.3">
      <c r="A7" s="30"/>
      <c r="B7" s="29"/>
      <c r="C7" s="29"/>
      <c r="D7" s="29"/>
      <c r="E7" s="29"/>
      <c r="F7" s="29"/>
      <c r="G7" s="29"/>
      <c r="H7" s="29"/>
      <c r="I7" s="29"/>
      <c r="J7" s="29"/>
      <c r="K7" s="29"/>
      <c r="L7" s="29"/>
      <c r="M7" s="29"/>
      <c r="N7" s="29"/>
      <c r="O7" s="23"/>
      <c r="P7" s="23"/>
      <c r="Q7" s="23"/>
      <c r="R7" s="23"/>
      <c r="S7" s="23"/>
      <c r="T7" s="23"/>
      <c r="U7" s="23"/>
      <c r="V7" s="23"/>
      <c r="W7" s="23"/>
      <c r="X7" s="23"/>
      <c r="Y7" s="23"/>
      <c r="Z7" s="23"/>
      <c r="AA7" s="23"/>
      <c r="AB7" s="23"/>
      <c r="AC7" s="24"/>
      <c r="AD7" s="23"/>
      <c r="AE7" s="1"/>
      <c r="AF7" s="1"/>
      <c r="AG7" s="1"/>
      <c r="AH7" s="1"/>
      <c r="AI7" s="1"/>
      <c r="AJ7" s="1"/>
    </row>
    <row r="8" spans="1:36" ht="59.25" customHeight="1" thickBot="1" x14ac:dyDescent="0.3">
      <c r="A8" s="56" t="s">
        <v>87</v>
      </c>
      <c r="B8" s="198" t="s">
        <v>156</v>
      </c>
      <c r="C8" s="199"/>
      <c r="D8" s="199"/>
      <c r="E8" s="199"/>
      <c r="F8" s="199"/>
      <c r="G8" s="199"/>
      <c r="H8" s="199"/>
      <c r="I8" s="200"/>
      <c r="J8" s="23"/>
      <c r="K8" s="27" t="s">
        <v>148</v>
      </c>
      <c r="L8" s="27"/>
      <c r="M8" s="27" t="s">
        <v>138</v>
      </c>
      <c r="N8" s="27" t="s">
        <v>90</v>
      </c>
      <c r="O8" s="27" t="s">
        <v>90</v>
      </c>
      <c r="P8" s="23"/>
      <c r="Q8" s="23"/>
      <c r="R8" s="23"/>
      <c r="S8" s="23"/>
      <c r="T8" s="23"/>
      <c r="U8" s="23"/>
      <c r="V8" s="23"/>
      <c r="W8" s="23"/>
      <c r="X8" s="23"/>
      <c r="Y8" s="23"/>
      <c r="Z8" s="23"/>
      <c r="AA8" s="23"/>
      <c r="AB8" s="23"/>
      <c r="AC8" s="24"/>
      <c r="AD8" s="23"/>
      <c r="AE8" s="1"/>
      <c r="AF8" s="1"/>
      <c r="AG8" s="1"/>
      <c r="AH8" s="1"/>
      <c r="AI8" s="1"/>
      <c r="AJ8" s="1"/>
    </row>
    <row r="9" spans="1:36" ht="59.25" customHeight="1" thickBot="1" x14ac:dyDescent="0.3">
      <c r="A9" s="56" t="s">
        <v>88</v>
      </c>
      <c r="B9" s="198" t="s">
        <v>157</v>
      </c>
      <c r="C9" s="199"/>
      <c r="D9" s="199"/>
      <c r="E9" s="199"/>
      <c r="F9" s="199"/>
      <c r="G9" s="199"/>
      <c r="H9" s="199"/>
      <c r="I9" s="200"/>
      <c r="J9" s="23"/>
      <c r="K9" s="58" t="s">
        <v>154</v>
      </c>
      <c r="L9" s="28"/>
      <c r="M9" s="28"/>
      <c r="N9" s="28"/>
      <c r="O9" s="28"/>
      <c r="P9" s="23"/>
      <c r="Q9" s="23"/>
      <c r="R9" s="23"/>
      <c r="S9" s="23"/>
      <c r="T9" s="23"/>
      <c r="U9" s="23"/>
      <c r="V9" s="23"/>
      <c r="W9" s="23"/>
      <c r="X9" s="23"/>
      <c r="Y9" s="23"/>
      <c r="Z9" s="23"/>
      <c r="AA9" s="23"/>
      <c r="AB9" s="23"/>
      <c r="AC9" s="24"/>
      <c r="AD9" s="23"/>
      <c r="AE9" s="1"/>
      <c r="AF9" s="1"/>
      <c r="AG9" s="1"/>
      <c r="AH9" s="1"/>
      <c r="AI9" s="1"/>
      <c r="AJ9" s="1"/>
    </row>
    <row r="10" spans="1:36" ht="15.75" customHeight="1"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4"/>
      <c r="AD10" s="23"/>
      <c r="AE10" s="1"/>
      <c r="AF10" s="1"/>
      <c r="AG10" s="1"/>
      <c r="AH10" s="1"/>
      <c r="AI10" s="1"/>
      <c r="AJ10" s="1"/>
    </row>
    <row r="11" spans="1:36" ht="15.75" customHeight="1" thickBot="1" x14ac:dyDescent="0.3">
      <c r="A11" s="47"/>
      <c r="B11" s="23"/>
      <c r="C11" s="23"/>
      <c r="D11" s="23"/>
      <c r="E11" s="23"/>
      <c r="F11" s="23"/>
      <c r="G11" s="23"/>
      <c r="H11" s="23"/>
      <c r="I11" s="23"/>
      <c r="J11" s="23"/>
      <c r="K11" s="23"/>
      <c r="L11" s="23"/>
      <c r="M11" s="23"/>
      <c r="N11" s="23"/>
      <c r="O11" s="23"/>
      <c r="P11" s="23"/>
      <c r="Q11" s="23"/>
      <c r="R11" s="23"/>
      <c r="S11" s="23"/>
      <c r="T11" s="23"/>
      <c r="U11" s="23"/>
      <c r="V11" s="23"/>
      <c r="W11" s="23"/>
      <c r="X11" s="23"/>
      <c r="Y11" s="23"/>
      <c r="Z11" s="22"/>
      <c r="AA11" s="22"/>
      <c r="AB11" s="22"/>
      <c r="AC11" s="25"/>
      <c r="AD11" s="57"/>
      <c r="AE11" s="1"/>
      <c r="AF11" s="1"/>
      <c r="AG11" s="1"/>
      <c r="AH11" s="1"/>
      <c r="AI11" s="1"/>
      <c r="AJ11" s="1"/>
    </row>
    <row r="12" spans="1:36" x14ac:dyDescent="0.25">
      <c r="A12" s="113" t="s">
        <v>12</v>
      </c>
      <c r="B12" s="114"/>
      <c r="C12" s="114"/>
      <c r="D12" s="115"/>
      <c r="E12" s="116" t="s">
        <v>13</v>
      </c>
      <c r="F12" s="117"/>
      <c r="G12" s="117"/>
      <c r="H12" s="117"/>
      <c r="I12" s="117"/>
      <c r="J12" s="117"/>
      <c r="K12" s="117"/>
      <c r="L12" s="117"/>
      <c r="M12" s="117"/>
      <c r="N12" s="117"/>
      <c r="O12" s="117"/>
      <c r="P12" s="117"/>
      <c r="Q12" s="117"/>
      <c r="R12" s="117"/>
      <c r="S12" s="117"/>
      <c r="T12" s="117"/>
      <c r="U12" s="117"/>
      <c r="V12" s="117"/>
      <c r="W12" s="117"/>
      <c r="X12" s="118"/>
      <c r="Y12" s="40"/>
      <c r="Z12" s="77" t="s">
        <v>139</v>
      </c>
      <c r="AA12" s="158"/>
      <c r="AB12" s="158"/>
      <c r="AC12" s="158"/>
      <c r="AD12" s="78"/>
      <c r="AE12" s="1"/>
      <c r="AF12" s="77" t="s">
        <v>145</v>
      </c>
      <c r="AG12" s="78"/>
      <c r="AH12" s="1"/>
      <c r="AI12" s="1"/>
      <c r="AJ12" s="1"/>
    </row>
    <row r="13" spans="1:36" x14ac:dyDescent="0.25">
      <c r="A13" s="119" t="s">
        <v>91</v>
      </c>
      <c r="B13" s="103" t="s">
        <v>15</v>
      </c>
      <c r="C13" s="103" t="s">
        <v>16</v>
      </c>
      <c r="D13" s="131" t="s">
        <v>117</v>
      </c>
      <c r="E13" s="154" t="s">
        <v>17</v>
      </c>
      <c r="F13" s="155"/>
      <c r="G13" s="155"/>
      <c r="H13" s="155"/>
      <c r="I13" s="121" t="s">
        <v>18</v>
      </c>
      <c r="J13" s="122"/>
      <c r="K13" s="122"/>
      <c r="L13" s="122"/>
      <c r="M13" s="122"/>
      <c r="N13" s="122"/>
      <c r="O13" s="122"/>
      <c r="P13" s="122"/>
      <c r="Q13" s="122"/>
      <c r="R13" s="34"/>
      <c r="S13" s="34"/>
      <c r="T13" s="121" t="s">
        <v>19</v>
      </c>
      <c r="U13" s="122"/>
      <c r="V13" s="122"/>
      <c r="W13" s="122"/>
      <c r="X13" s="123"/>
      <c r="Y13" s="40"/>
      <c r="Z13" s="79"/>
      <c r="AA13" s="159"/>
      <c r="AB13" s="159"/>
      <c r="AC13" s="159"/>
      <c r="AD13" s="80"/>
      <c r="AE13" s="1"/>
      <c r="AF13" s="79"/>
      <c r="AG13" s="80"/>
      <c r="AH13" s="2"/>
      <c r="AI13" s="2"/>
      <c r="AJ13" s="2"/>
    </row>
    <row r="14" spans="1:36" ht="32.25" customHeight="1" thickBot="1" x14ac:dyDescent="0.3">
      <c r="A14" s="119"/>
      <c r="B14" s="103"/>
      <c r="C14" s="103"/>
      <c r="D14" s="131"/>
      <c r="E14" s="124" t="s">
        <v>21</v>
      </c>
      <c r="F14" s="125"/>
      <c r="G14" s="125"/>
      <c r="H14" s="125"/>
      <c r="I14" s="126" t="s">
        <v>22</v>
      </c>
      <c r="J14" s="127" t="s">
        <v>23</v>
      </c>
      <c r="K14" s="127" t="s">
        <v>24</v>
      </c>
      <c r="L14" s="128" t="s">
        <v>25</v>
      </c>
      <c r="M14" s="103" t="s">
        <v>26</v>
      </c>
      <c r="N14" s="130" t="s">
        <v>27</v>
      </c>
      <c r="O14" s="97" t="s">
        <v>28</v>
      </c>
      <c r="P14" s="103" t="s">
        <v>29</v>
      </c>
      <c r="Q14" s="97" t="s">
        <v>30</v>
      </c>
      <c r="R14" s="97" t="s">
        <v>114</v>
      </c>
      <c r="S14" s="66"/>
      <c r="T14" s="104" t="s">
        <v>31</v>
      </c>
      <c r="U14" s="103" t="s">
        <v>32</v>
      </c>
      <c r="V14" s="97" t="s">
        <v>33</v>
      </c>
      <c r="W14" s="103" t="s">
        <v>116</v>
      </c>
      <c r="X14" s="131"/>
      <c r="Y14" s="48"/>
      <c r="Z14" s="81"/>
      <c r="AA14" s="160"/>
      <c r="AB14" s="160"/>
      <c r="AC14" s="160"/>
      <c r="AD14" s="82"/>
      <c r="AE14" s="2"/>
      <c r="AF14" s="81"/>
      <c r="AG14" s="82"/>
      <c r="AH14" s="2"/>
      <c r="AI14" s="1"/>
      <c r="AJ14" s="2"/>
    </row>
    <row r="15" spans="1:36" ht="74.25" customHeight="1" x14ac:dyDescent="0.25">
      <c r="A15" s="120"/>
      <c r="B15" s="97"/>
      <c r="C15" s="97"/>
      <c r="D15" s="153"/>
      <c r="E15" s="41" t="s">
        <v>92</v>
      </c>
      <c r="F15" s="39" t="s">
        <v>93</v>
      </c>
      <c r="G15" s="3"/>
      <c r="H15" s="4" t="s">
        <v>34</v>
      </c>
      <c r="I15" s="104"/>
      <c r="J15" s="127"/>
      <c r="K15" s="127"/>
      <c r="L15" s="129"/>
      <c r="M15" s="103"/>
      <c r="N15" s="98"/>
      <c r="O15" s="98"/>
      <c r="P15" s="103"/>
      <c r="Q15" s="98"/>
      <c r="R15" s="98"/>
      <c r="S15" s="64"/>
      <c r="T15" s="105"/>
      <c r="U15" s="103"/>
      <c r="V15" s="98"/>
      <c r="W15" s="62" t="s">
        <v>35</v>
      </c>
      <c r="X15" s="63" t="s">
        <v>36</v>
      </c>
      <c r="Y15" s="48"/>
      <c r="Z15" s="51" t="s">
        <v>140</v>
      </c>
      <c r="AA15" s="65" t="s">
        <v>141</v>
      </c>
      <c r="AB15" s="65" t="s">
        <v>142</v>
      </c>
      <c r="AC15" s="65" t="s">
        <v>144</v>
      </c>
      <c r="AD15" s="52" t="s">
        <v>37</v>
      </c>
      <c r="AE15" s="2"/>
      <c r="AF15" s="51" t="s">
        <v>146</v>
      </c>
      <c r="AG15" s="52" t="s">
        <v>147</v>
      </c>
      <c r="AH15" s="2"/>
      <c r="AI15" s="1"/>
      <c r="AJ15" s="2"/>
    </row>
    <row r="16" spans="1:36" ht="139.5" customHeight="1" x14ac:dyDescent="0.25">
      <c r="A16" s="201">
        <v>3</v>
      </c>
      <c r="B16" s="106" t="s">
        <v>174</v>
      </c>
      <c r="C16" s="132" t="s">
        <v>173</v>
      </c>
      <c r="D16" s="132" t="s">
        <v>175</v>
      </c>
      <c r="E16" s="135" t="s">
        <v>108</v>
      </c>
      <c r="F16" s="138" t="s">
        <v>43</v>
      </c>
      <c r="G16" s="89" t="str">
        <f>+CONCATENATE(E16," - ",F16)</f>
        <v>MUY BAJA - MAYOR</v>
      </c>
      <c r="H16" s="140" t="str">
        <f>+VLOOKUP(G16,Datos!D3:E17,2,FALSE)</f>
        <v>ALTO</v>
      </c>
      <c r="I16" s="143" t="s">
        <v>176</v>
      </c>
      <c r="J16" s="5" t="s">
        <v>38</v>
      </c>
      <c r="K16" s="6" t="s">
        <v>4</v>
      </c>
      <c r="L16" s="7">
        <f>IF(K16="ASIGNADO",15,IF(K16="NO ASIGNADO",0,""))</f>
        <v>15</v>
      </c>
      <c r="M16" s="145">
        <f>SUM(L16:L22)</f>
        <v>100</v>
      </c>
      <c r="N16" s="147" t="s">
        <v>153</v>
      </c>
      <c r="O16" s="102">
        <f>IF(O19="DÉBIL",0,IF(O19="MODERADO",50,IF(O19="FUERTE",100,"")))</f>
        <v>100</v>
      </c>
      <c r="P16" s="99" t="str">
        <f>IF(AND(M19="FUERTE",N16="FUERTE (SIEMPRE SE EJECUTA)"),"NO","SÍ")</f>
        <v>NO</v>
      </c>
      <c r="Q16" s="175" t="s">
        <v>39</v>
      </c>
      <c r="R16" s="92" t="str">
        <f>IF(AND(E16="MUY BAJA",Q19=2),"MUY BAJA",IF(AND(E16="BAJA",Q19=2),"MUY BAJA",IF(AND(E16="MEDIA",Q19=2),"MUY BAJA",IF(AND(E16="ALTA",Q19=2),"BAJA",IF(AND(E16="MUY ALTA",Q19=2),"MEDIA",IF(AND(E16="MUY BAJA",Q19=1),"MUY BAJA",IF(AND(E16="BAJA",Q19=1),"MUY BAJA",IF(AND(E16="MEDIA",Q19=1),"BAJA",IF(AND(E16="ALTA",Q19=1),"MEDIA",IF(AND(E16="MUY ALTA",Q19=1),"ALTA",E16))))))))))</f>
        <v>MUY BAJA</v>
      </c>
      <c r="S16" s="89" t="str">
        <f>+CONCATENATE(R16," - ",F16)</f>
        <v>MUY BAJA - MAYOR</v>
      </c>
      <c r="T16" s="140" t="str">
        <f>+VLOOKUP(S16,Datos!$D$3:$E$17,2,FALSE)</f>
        <v>ALTO</v>
      </c>
      <c r="U16" s="176" t="s">
        <v>135</v>
      </c>
      <c r="V16" s="161" t="s">
        <v>177</v>
      </c>
      <c r="W16" s="106" t="s">
        <v>178</v>
      </c>
      <c r="X16" s="95" t="s">
        <v>179</v>
      </c>
      <c r="Y16" s="49"/>
      <c r="Z16" s="83"/>
      <c r="AA16" s="168"/>
      <c r="AB16" s="165"/>
      <c r="AC16" s="165"/>
      <c r="AD16" s="85"/>
      <c r="AE16" s="1"/>
      <c r="AF16" s="83"/>
      <c r="AG16" s="85"/>
      <c r="AH16" s="1"/>
      <c r="AI16" s="1"/>
      <c r="AJ16" s="1"/>
    </row>
    <row r="17" spans="1:36" ht="139.5" customHeight="1" x14ac:dyDescent="0.25">
      <c r="A17" s="201"/>
      <c r="B17" s="107"/>
      <c r="C17" s="133"/>
      <c r="D17" s="133"/>
      <c r="E17" s="136"/>
      <c r="F17" s="138"/>
      <c r="G17" s="90"/>
      <c r="H17" s="141"/>
      <c r="I17" s="143"/>
      <c r="J17" s="8" t="s">
        <v>42</v>
      </c>
      <c r="K17" s="9" t="s">
        <v>9</v>
      </c>
      <c r="L17" s="10">
        <f>IF(K17="ADECUADO",15,IF(K17="INADECUADO",0,""))</f>
        <v>15</v>
      </c>
      <c r="M17" s="146"/>
      <c r="N17" s="148"/>
      <c r="O17" s="102"/>
      <c r="P17" s="100"/>
      <c r="Q17" s="175"/>
      <c r="R17" s="93"/>
      <c r="S17" s="90"/>
      <c r="T17" s="141"/>
      <c r="U17" s="177"/>
      <c r="V17" s="162"/>
      <c r="W17" s="107"/>
      <c r="X17" s="96"/>
      <c r="Y17" s="49"/>
      <c r="Z17" s="83"/>
      <c r="AA17" s="168"/>
      <c r="AB17" s="165"/>
      <c r="AC17" s="165"/>
      <c r="AD17" s="85"/>
      <c r="AE17" s="1"/>
      <c r="AF17" s="83"/>
      <c r="AG17" s="85"/>
      <c r="AH17" s="1"/>
      <c r="AI17" s="1"/>
      <c r="AJ17" s="1"/>
    </row>
    <row r="18" spans="1:36" ht="139.5" customHeight="1" x14ac:dyDescent="0.25">
      <c r="A18" s="201"/>
      <c r="B18" s="107"/>
      <c r="C18" s="133"/>
      <c r="D18" s="133"/>
      <c r="E18" s="136"/>
      <c r="F18" s="138"/>
      <c r="G18" s="90"/>
      <c r="H18" s="141"/>
      <c r="I18" s="143"/>
      <c r="J18" s="43" t="s">
        <v>44</v>
      </c>
      <c r="K18" s="9" t="s">
        <v>122</v>
      </c>
      <c r="L18" s="10">
        <f>IF(K18="OPORTUNA",15,IF(K18="INOPORTUNA",0,""))</f>
        <v>15</v>
      </c>
      <c r="M18" s="146"/>
      <c r="N18" s="148"/>
      <c r="O18" s="102"/>
      <c r="P18" s="100"/>
      <c r="Q18" s="12" t="s">
        <v>45</v>
      </c>
      <c r="R18" s="93"/>
      <c r="S18" s="90"/>
      <c r="T18" s="141"/>
      <c r="U18" s="177"/>
      <c r="V18" s="162"/>
      <c r="W18" s="107"/>
      <c r="X18" s="96"/>
      <c r="Y18" s="49"/>
      <c r="Z18" s="83"/>
      <c r="AA18" s="168"/>
      <c r="AB18" s="165"/>
      <c r="AC18" s="165"/>
      <c r="AD18" s="85"/>
      <c r="AE18" s="1"/>
      <c r="AF18" s="83"/>
      <c r="AG18" s="85"/>
      <c r="AH18" s="1"/>
      <c r="AI18" s="1"/>
      <c r="AJ18" s="1"/>
    </row>
    <row r="19" spans="1:36" ht="139.5" customHeight="1" x14ac:dyDescent="0.25">
      <c r="A19" s="201"/>
      <c r="B19" s="107"/>
      <c r="C19" s="133"/>
      <c r="D19" s="133"/>
      <c r="E19" s="136"/>
      <c r="F19" s="138"/>
      <c r="G19" s="90"/>
      <c r="H19" s="141"/>
      <c r="I19" s="143"/>
      <c r="J19" s="8" t="s">
        <v>47</v>
      </c>
      <c r="K19" s="9" t="s">
        <v>48</v>
      </c>
      <c r="L19" s="10">
        <f>IF(K19="PREVENIR",15,IF(K19="DETECTAR",10,IF(K19="NO ES UN CONTROL",0,"")))</f>
        <v>15</v>
      </c>
      <c r="M19" s="150" t="str">
        <f>IF(M16&lt;86,"DÉBIL",IF(M16&lt;96,"MODERADO",IF(M16&lt;101,"FUERTE","")))</f>
        <v>FUERTE</v>
      </c>
      <c r="N19" s="148"/>
      <c r="O19" s="170" t="str">
        <f>IF(AND(M19="FUERTE",N16="FUERTE (SIEMPRE SE EJECUTA)"),"FUERTE",IF(OR(M19="DÉBIL",N16="DÉBIL (NO SE EJECUTA)"),"DÉBIL",IF(OR(M19="MODERADO",N16="MODERADO (ALGUNAS VECES)"),"MODERADO")))</f>
        <v>FUERTE</v>
      </c>
      <c r="P19" s="100"/>
      <c r="Q19" s="172">
        <f>IF(AND($O$19="FUERTE",$Q$16="DIRECTAMENTE"),2,IF(AND($O$19="FUERTE",$Q$16="DIRECTAMENTE"),2,IF(AND($O$19="FUERTE",$Q$16="DIRECTAMENTE"),2,IF(AND($O$19="FUERTE",$Q$16="NO DISMINUYE"),0,IF(AND($O$19="MODERADO",$Q$16="DIRECTAMENTE"),1,IF(AND($O$19="MODERADO",$Q$16="DIRECTAMENTE"),1,IF(AND($O$19="MODERADO",$Q$16="DIRECTAMENTE"),1,IF(AND($O$19="MODERADO",$Q$16="NO DISMINUYE"),0,"N/A"))))))))</f>
        <v>2</v>
      </c>
      <c r="R19" s="93"/>
      <c r="S19" s="90"/>
      <c r="T19" s="141"/>
      <c r="U19" s="177"/>
      <c r="V19" s="156" t="s">
        <v>143</v>
      </c>
      <c r="W19" s="107"/>
      <c r="X19" s="156" t="s">
        <v>137</v>
      </c>
      <c r="Y19" s="50"/>
      <c r="Z19" s="83"/>
      <c r="AA19" s="168"/>
      <c r="AB19" s="165"/>
      <c r="AC19" s="165"/>
      <c r="AD19" s="85"/>
      <c r="AE19" s="1"/>
      <c r="AF19" s="83"/>
      <c r="AG19" s="85"/>
      <c r="AH19" s="1"/>
      <c r="AI19" s="1"/>
      <c r="AJ19" s="1"/>
    </row>
    <row r="20" spans="1:36" ht="139.5" customHeight="1" x14ac:dyDescent="0.25">
      <c r="A20" s="201"/>
      <c r="B20" s="107"/>
      <c r="C20" s="133"/>
      <c r="D20" s="133"/>
      <c r="E20" s="136"/>
      <c r="F20" s="138"/>
      <c r="G20" s="90"/>
      <c r="H20" s="141"/>
      <c r="I20" s="143"/>
      <c r="J20" s="8" t="s">
        <v>49</v>
      </c>
      <c r="K20" s="9" t="s">
        <v>11</v>
      </c>
      <c r="L20" s="10">
        <f>IF(K20="CONFIABLE",15,IF(K20="NO CONFIABLE",0,""))</f>
        <v>15</v>
      </c>
      <c r="M20" s="151"/>
      <c r="N20" s="148"/>
      <c r="O20" s="170"/>
      <c r="P20" s="100"/>
      <c r="Q20" s="173"/>
      <c r="R20" s="93"/>
      <c r="S20" s="90"/>
      <c r="T20" s="141"/>
      <c r="U20" s="177"/>
      <c r="V20" s="157"/>
      <c r="W20" s="107"/>
      <c r="X20" s="157"/>
      <c r="Y20" s="50"/>
      <c r="Z20" s="83"/>
      <c r="AA20" s="168"/>
      <c r="AB20" s="165"/>
      <c r="AC20" s="165"/>
      <c r="AD20" s="85"/>
      <c r="AE20" s="1"/>
      <c r="AF20" s="83"/>
      <c r="AG20" s="85"/>
      <c r="AH20" s="1"/>
      <c r="AI20" s="1"/>
      <c r="AJ20" s="1"/>
    </row>
    <row r="21" spans="1:36" ht="139.5" customHeight="1" x14ac:dyDescent="0.25">
      <c r="A21" s="201"/>
      <c r="B21" s="107"/>
      <c r="C21" s="133"/>
      <c r="D21" s="133"/>
      <c r="E21" s="136"/>
      <c r="F21" s="138"/>
      <c r="G21" s="90"/>
      <c r="H21" s="141"/>
      <c r="I21" s="143"/>
      <c r="J21" s="8" t="s">
        <v>50</v>
      </c>
      <c r="K21" s="9" t="s">
        <v>14</v>
      </c>
      <c r="L21" s="10">
        <f>IF(K21="SE INVESTIGAN Y SE RESUELVEN OPORTUNAMENTE",15,IF(K21="NO SE INVESTIGAN Y SE RESUELVEN OPORTUNAMENTE",0,""))</f>
        <v>15</v>
      </c>
      <c r="M21" s="151"/>
      <c r="N21" s="148"/>
      <c r="O21" s="170"/>
      <c r="P21" s="100"/>
      <c r="Q21" s="173"/>
      <c r="R21" s="93"/>
      <c r="S21" s="90"/>
      <c r="T21" s="141"/>
      <c r="U21" s="177"/>
      <c r="V21" s="163"/>
      <c r="W21" s="107"/>
      <c r="X21" s="95" t="s">
        <v>187</v>
      </c>
      <c r="Y21" s="49"/>
      <c r="Z21" s="83"/>
      <c r="AA21" s="168"/>
      <c r="AB21" s="165"/>
      <c r="AC21" s="165"/>
      <c r="AD21" s="85"/>
      <c r="AE21" s="1"/>
      <c r="AF21" s="83"/>
      <c r="AG21" s="85"/>
      <c r="AH21" s="1"/>
      <c r="AI21" s="1"/>
      <c r="AJ21" s="1"/>
    </row>
    <row r="22" spans="1:36" ht="139.5" customHeight="1" thickBot="1" x14ac:dyDescent="0.3">
      <c r="A22" s="202"/>
      <c r="B22" s="108"/>
      <c r="C22" s="134"/>
      <c r="D22" s="134"/>
      <c r="E22" s="137"/>
      <c r="F22" s="139"/>
      <c r="G22" s="91"/>
      <c r="H22" s="142"/>
      <c r="I22" s="144"/>
      <c r="J22" s="44" t="s">
        <v>51</v>
      </c>
      <c r="K22" s="45" t="s">
        <v>20</v>
      </c>
      <c r="L22" s="46">
        <f>IF(K22="COMPLETA",10,IF(K22="INCOMPLETA",5,IF(K22="NO EXISTE",0,"")))</f>
        <v>10</v>
      </c>
      <c r="M22" s="152"/>
      <c r="N22" s="149"/>
      <c r="O22" s="171"/>
      <c r="P22" s="101"/>
      <c r="Q22" s="174"/>
      <c r="R22" s="94"/>
      <c r="S22" s="91"/>
      <c r="T22" s="142"/>
      <c r="U22" s="178"/>
      <c r="V22" s="164"/>
      <c r="W22" s="108"/>
      <c r="X22" s="167"/>
      <c r="Y22" s="49"/>
      <c r="Z22" s="84"/>
      <c r="AA22" s="169"/>
      <c r="AB22" s="166"/>
      <c r="AC22" s="166"/>
      <c r="AD22" s="86"/>
      <c r="AE22" s="1"/>
      <c r="AF22" s="84"/>
      <c r="AG22" s="86"/>
      <c r="AH22" s="1"/>
      <c r="AI22" s="1"/>
      <c r="AJ22" s="1"/>
    </row>
  </sheetData>
  <dataConsolidate/>
  <mergeCells count="7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17" priority="4" operator="containsText" text="EXTREMO">
      <formula>NOT(ISERROR(SEARCH("EXTREMO",H16)))</formula>
    </cfRule>
    <cfRule type="containsText" dxfId="16" priority="5" operator="containsText" text="ALTO">
      <formula>NOT(ISERROR(SEARCH("ALTO",H16)))</formula>
    </cfRule>
    <cfRule type="containsText" dxfId="15" priority="6" operator="containsText" text="MODERADO">
      <formula>NOT(ISERROR(SEARCH("MODERADO",H16)))</formula>
    </cfRule>
  </conditionalFormatting>
  <conditionalFormatting sqref="T16:T22">
    <cfRule type="containsText" dxfId="14" priority="1" operator="containsText" text="EXTREMO">
      <formula>NOT(ISERROR(SEARCH("EXTREMO",T16)))</formula>
    </cfRule>
    <cfRule type="containsText" dxfId="13" priority="2" operator="containsText" text="ALTO">
      <formula>NOT(ISERROR(SEARCH("ALTO",T16)))</formula>
    </cfRule>
    <cfRule type="containsText" dxfId="12" priority="3" operator="containsText" text="MODERADO">
      <formula>NOT(ISERROR(SEARCH("MODERADO",T16)))</formula>
    </cfRule>
  </conditionalFormatting>
  <dataValidations count="1">
    <dataValidation type="list" allowBlank="1" showInputMessage="1" showErrorMessage="1" sqref="Q16:Q17" xr:uid="{C6A882A3-6AED-4818-897F-5E272BA16026}">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8C0F1191-78E3-42E1-9014-E15AAFDFF0B8}">
          <x14:formula1>
            <xm:f>Datos!$J$5:$L$5</xm:f>
          </x14:formula1>
          <xm:sqref>K19</xm:sqref>
        </x14:dataValidation>
        <x14:dataValidation type="list" allowBlank="1" showInputMessage="1" showErrorMessage="1" xr:uid="{7C93D9DA-6A43-4CA6-A314-3A46A0868C72}">
          <x14:formula1>
            <xm:f>Datos!$A$11:$A$13</xm:f>
          </x14:formula1>
          <xm:sqref>U16:U22</xm:sqref>
        </x14:dataValidation>
        <x14:dataValidation type="list" allowBlank="1" showInputMessage="1" showErrorMessage="1" xr:uid="{41AF04FE-6A52-4F46-A023-C31D72E96BB9}">
          <x14:formula1>
            <xm:f>Datos!$J$7:$K$7</xm:f>
          </x14:formula1>
          <xm:sqref>K21</xm:sqref>
        </x14:dataValidation>
        <x14:dataValidation type="list" allowBlank="1" showInputMessage="1" showErrorMessage="1" xr:uid="{4F7BB40C-0E98-4C00-8BF4-01EBB6C3E34F}">
          <x14:formula1>
            <xm:f>Datos!$J$6:$K$6</xm:f>
          </x14:formula1>
          <xm:sqref>K20</xm:sqref>
        </x14:dataValidation>
        <x14:dataValidation type="list" allowBlank="1" showInputMessage="1" showErrorMessage="1" xr:uid="{57F6D6DE-5F91-4FAC-AB21-6F985D8E94FF}">
          <x14:formula1>
            <xm:f>Datos!$J$3:$K$3</xm:f>
          </x14:formula1>
          <xm:sqref>K17</xm:sqref>
        </x14:dataValidation>
        <x14:dataValidation type="list" allowBlank="1" showInputMessage="1" showErrorMessage="1" xr:uid="{A1E46C07-5048-4C3E-BF05-51675E4D4E30}">
          <x14:formula1>
            <xm:f>Datos!$J$2:$K$2</xm:f>
          </x14:formula1>
          <xm:sqref>K16</xm:sqref>
        </x14:dataValidation>
        <x14:dataValidation type="list" allowBlank="1" showInputMessage="1" showErrorMessage="1" xr:uid="{A6219B8D-8538-42E1-9962-E3DCF37C9848}">
          <x14:formula1>
            <xm:f>Datos!$J$8:$L$8</xm:f>
          </x14:formula1>
          <xm:sqref>K22</xm:sqref>
        </x14:dataValidation>
        <x14:dataValidation type="list" allowBlank="1" showInputMessage="1" showErrorMessage="1" xr:uid="{EE41C994-0995-4CA7-91B6-F42645C7F0A2}">
          <x14:formula1>
            <xm:f>Datos!$B$3:$B$5</xm:f>
          </x14:formula1>
          <xm:sqref>F16:F22</xm:sqref>
        </x14:dataValidation>
        <x14:dataValidation type="list" allowBlank="1" showInputMessage="1" showErrorMessage="1" xr:uid="{9A6D4BC6-F8A2-4F40-9869-9CE245F8E2D4}">
          <x14:formula1>
            <xm:f>Datos!$A$3:$A$7</xm:f>
          </x14:formula1>
          <xm:sqref>E16</xm:sqref>
        </x14:dataValidation>
        <x14:dataValidation type="list" allowBlank="1" showInputMessage="1" showErrorMessage="1" xr:uid="{5B6FC16F-EC91-4C75-B7A8-C9053EE92236}">
          <x14:formula1>
            <xm:f>Datos!$J$4:$K$4</xm:f>
          </x14:formula1>
          <xm:sqref>K18</xm:sqref>
        </x14:dataValidation>
        <x14:dataValidation type="list" allowBlank="1" showInputMessage="1" showErrorMessage="1" xr:uid="{E68D64DE-A18D-4EA4-B15F-94A83D929AD7}">
          <x14:formula1>
            <xm:f>Datos!$A$17:$A$18</xm:f>
          </x14:formula1>
          <xm:sqref>V21:V22</xm:sqref>
        </x14:dataValidation>
        <x14:dataValidation type="list" allowBlank="1" showInputMessage="1" showErrorMessage="1" xr:uid="{758C1DEA-4B24-4337-B659-FC50F210033E}">
          <x14:formula1>
            <xm:f>Datos!$I$14:$I$16</xm:f>
          </x14:formula1>
          <xm:sqref>N16:N22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B471F-AFC3-4F64-98C8-470D3F6F23DD}">
  <dimension ref="A1:D29"/>
  <sheetViews>
    <sheetView workbookViewId="0">
      <selection activeCell="AA16" sqref="AA16:AA22"/>
    </sheetView>
  </sheetViews>
  <sheetFormatPr baseColWidth="10" defaultRowHeight="15" x14ac:dyDescent="0.25"/>
  <cols>
    <col min="1" max="1" width="4.85546875" style="14" customWidth="1"/>
    <col min="2" max="2" width="77.42578125" style="14" customWidth="1"/>
    <col min="3" max="4" width="30.7109375" style="14" customWidth="1"/>
    <col min="5" max="16384" width="11.42578125" style="14"/>
  </cols>
  <sheetData>
    <row r="1" spans="1:4" ht="15.75" thickBot="1" x14ac:dyDescent="0.3">
      <c r="A1" s="185" t="s">
        <v>52</v>
      </c>
      <c r="B1" s="186"/>
      <c r="C1" s="186"/>
      <c r="D1" s="187"/>
    </row>
    <row r="2" spans="1:4" ht="15.75" thickBot="1" x14ac:dyDescent="0.3">
      <c r="A2" s="188" t="s">
        <v>53</v>
      </c>
      <c r="B2" s="15" t="s">
        <v>54</v>
      </c>
      <c r="C2" s="190" t="s">
        <v>55</v>
      </c>
      <c r="D2" s="191"/>
    </row>
    <row r="3" spans="1:4" ht="15.75" thickBot="1" x14ac:dyDescent="0.3">
      <c r="A3" s="189"/>
      <c r="B3" s="16" t="s">
        <v>56</v>
      </c>
      <c r="C3" s="18" t="s">
        <v>57</v>
      </c>
      <c r="D3" s="18" t="s">
        <v>7</v>
      </c>
    </row>
    <row r="4" spans="1:4" ht="15.75" thickBot="1" x14ac:dyDescent="0.3">
      <c r="A4" s="68">
        <v>1</v>
      </c>
      <c r="B4" s="17" t="s">
        <v>58</v>
      </c>
      <c r="C4" s="61"/>
      <c r="D4" s="61" t="s">
        <v>154</v>
      </c>
    </row>
    <row r="5" spans="1:4" ht="15.75" thickBot="1" x14ac:dyDescent="0.3">
      <c r="A5" s="68">
        <v>2</v>
      </c>
      <c r="B5" s="17" t="s">
        <v>59</v>
      </c>
      <c r="C5" s="61"/>
      <c r="D5" s="61" t="s">
        <v>154</v>
      </c>
    </row>
    <row r="6" spans="1:4" ht="15.75" thickBot="1" x14ac:dyDescent="0.3">
      <c r="A6" s="68">
        <v>3</v>
      </c>
      <c r="B6" s="17" t="s">
        <v>60</v>
      </c>
      <c r="C6" s="61"/>
      <c r="D6" s="61" t="s">
        <v>154</v>
      </c>
    </row>
    <row r="7" spans="1:4" ht="15.75" thickBot="1" x14ac:dyDescent="0.3">
      <c r="A7" s="68">
        <v>4</v>
      </c>
      <c r="B7" s="17" t="s">
        <v>61</v>
      </c>
      <c r="C7" s="61"/>
      <c r="D7" s="61" t="s">
        <v>154</v>
      </c>
    </row>
    <row r="8" spans="1:4" ht="15.75" thickBot="1" x14ac:dyDescent="0.3">
      <c r="A8" s="68">
        <v>5</v>
      </c>
      <c r="B8" s="17" t="s">
        <v>62</v>
      </c>
      <c r="C8" s="61"/>
      <c r="D8" s="61" t="s">
        <v>154</v>
      </c>
    </row>
    <row r="9" spans="1:4" ht="15.75" thickBot="1" x14ac:dyDescent="0.3">
      <c r="A9" s="68">
        <v>6</v>
      </c>
      <c r="B9" s="17" t="s">
        <v>63</v>
      </c>
      <c r="C9" s="61" t="s">
        <v>154</v>
      </c>
      <c r="D9" s="61"/>
    </row>
    <row r="10" spans="1:4" ht="15.75" thickBot="1" x14ac:dyDescent="0.3">
      <c r="A10" s="68">
        <v>7</v>
      </c>
      <c r="B10" s="17" t="s">
        <v>64</v>
      </c>
      <c r="C10" s="61"/>
      <c r="D10" s="61" t="s">
        <v>154</v>
      </c>
    </row>
    <row r="11" spans="1:4" ht="15.75" thickBot="1" x14ac:dyDescent="0.3">
      <c r="A11" s="68">
        <v>8</v>
      </c>
      <c r="B11" s="17" t="s">
        <v>65</v>
      </c>
      <c r="C11" s="61"/>
      <c r="D11" s="61" t="s">
        <v>154</v>
      </c>
    </row>
    <row r="12" spans="1:4" ht="15.75" thickBot="1" x14ac:dyDescent="0.3">
      <c r="A12" s="68">
        <v>9</v>
      </c>
      <c r="B12" s="17" t="s">
        <v>66</v>
      </c>
      <c r="C12" s="61"/>
      <c r="D12" s="61" t="s">
        <v>154</v>
      </c>
    </row>
    <row r="13" spans="1:4" ht="15.75" thickBot="1" x14ac:dyDescent="0.3">
      <c r="A13" s="68">
        <v>10</v>
      </c>
      <c r="B13" s="17" t="s">
        <v>67</v>
      </c>
      <c r="C13" s="61" t="s">
        <v>154</v>
      </c>
      <c r="D13" s="61"/>
    </row>
    <row r="14" spans="1:4" ht="15.75" thickBot="1" x14ac:dyDescent="0.3">
      <c r="A14" s="68">
        <v>11</v>
      </c>
      <c r="B14" s="17" t="s">
        <v>68</v>
      </c>
      <c r="C14" s="61"/>
      <c r="D14" s="61" t="s">
        <v>154</v>
      </c>
    </row>
    <row r="15" spans="1:4" ht="15.75" thickBot="1" x14ac:dyDescent="0.3">
      <c r="A15" s="68">
        <v>12</v>
      </c>
      <c r="B15" s="17" t="s">
        <v>69</v>
      </c>
      <c r="C15" s="61" t="s">
        <v>154</v>
      </c>
      <c r="D15" s="61"/>
    </row>
    <row r="16" spans="1:4" ht="15.75" thickBot="1" x14ac:dyDescent="0.3">
      <c r="A16" s="68">
        <v>13</v>
      </c>
      <c r="B16" s="17" t="s">
        <v>70</v>
      </c>
      <c r="C16" s="61" t="s">
        <v>154</v>
      </c>
      <c r="D16" s="61"/>
    </row>
    <row r="17" spans="1:4" ht="15.75" thickBot="1" x14ac:dyDescent="0.3">
      <c r="A17" s="68">
        <v>14</v>
      </c>
      <c r="B17" s="17" t="s">
        <v>71</v>
      </c>
      <c r="C17" s="61" t="s">
        <v>154</v>
      </c>
      <c r="D17" s="61"/>
    </row>
    <row r="18" spans="1:4" ht="15.75" thickBot="1" x14ac:dyDescent="0.3">
      <c r="A18" s="68">
        <v>15</v>
      </c>
      <c r="B18" s="17" t="s">
        <v>72</v>
      </c>
      <c r="C18" s="61"/>
      <c r="D18" s="61" t="s">
        <v>154</v>
      </c>
    </row>
    <row r="19" spans="1:4" ht="15.75" thickBot="1" x14ac:dyDescent="0.3">
      <c r="A19" s="68">
        <v>16</v>
      </c>
      <c r="B19" s="17" t="s">
        <v>73</v>
      </c>
      <c r="C19" s="61"/>
      <c r="D19" s="61" t="s">
        <v>154</v>
      </c>
    </row>
    <row r="20" spans="1:4" ht="15.75" thickBot="1" x14ac:dyDescent="0.3">
      <c r="A20" s="68">
        <v>17</v>
      </c>
      <c r="B20" s="17" t="s">
        <v>74</v>
      </c>
      <c r="C20" s="61"/>
      <c r="D20" s="61" t="s">
        <v>154</v>
      </c>
    </row>
    <row r="21" spans="1:4" ht="15.75" thickBot="1" x14ac:dyDescent="0.3">
      <c r="A21" s="68">
        <v>18</v>
      </c>
      <c r="B21" s="17" t="s">
        <v>75</v>
      </c>
      <c r="C21" s="61"/>
      <c r="D21" s="61" t="s">
        <v>154</v>
      </c>
    </row>
    <row r="22" spans="1:4" ht="15.75" thickBot="1" x14ac:dyDescent="0.3">
      <c r="A22" s="20">
        <v>19</v>
      </c>
      <c r="B22" s="17" t="s">
        <v>76</v>
      </c>
      <c r="C22" s="61"/>
      <c r="D22" s="61" t="s">
        <v>154</v>
      </c>
    </row>
    <row r="23" spans="1:4" ht="15" customHeight="1" thickBot="1" x14ac:dyDescent="0.3">
      <c r="A23" s="196" t="s">
        <v>77</v>
      </c>
      <c r="B23" s="197"/>
      <c r="C23" s="59">
        <f>+COUNTA(C4:C22)</f>
        <v>5</v>
      </c>
      <c r="D23" s="59">
        <f>+COUNTA(D4:D22)</f>
        <v>14</v>
      </c>
    </row>
    <row r="24" spans="1:4" x14ac:dyDescent="0.25">
      <c r="A24" s="192" t="s">
        <v>78</v>
      </c>
      <c r="B24" s="192"/>
      <c r="C24" s="193"/>
      <c r="D24" s="193"/>
    </row>
    <row r="25" spans="1:4" x14ac:dyDescent="0.25">
      <c r="A25" s="194" t="s">
        <v>79</v>
      </c>
      <c r="B25" s="194"/>
      <c r="C25" s="194"/>
      <c r="D25" s="194"/>
    </row>
    <row r="26" spans="1:4" ht="15.75" thickBot="1" x14ac:dyDescent="0.3">
      <c r="A26" s="195" t="s">
        <v>80</v>
      </c>
      <c r="B26" s="195"/>
      <c r="C26" s="195"/>
      <c r="D26" s="195"/>
    </row>
    <row r="27" spans="1:4" ht="15.75" thickBot="1" x14ac:dyDescent="0.3">
      <c r="A27" s="179" t="s">
        <v>81</v>
      </c>
      <c r="B27" s="180"/>
      <c r="C27" s="181"/>
      <c r="D27" s="60" t="str">
        <f>+IF(C23&lt;=5,"X", " ")</f>
        <v>X</v>
      </c>
    </row>
    <row r="28" spans="1:4" ht="15.75" thickBot="1" x14ac:dyDescent="0.3">
      <c r="A28" s="179" t="s">
        <v>82</v>
      </c>
      <c r="B28" s="180"/>
      <c r="C28" s="181"/>
      <c r="D28" s="60" t="str">
        <f>+IF(AND(C23&gt;5,C23&lt;12),"X"," ")</f>
        <v xml:space="preserve"> </v>
      </c>
    </row>
    <row r="29" spans="1:4" ht="15.75" thickBot="1" x14ac:dyDescent="0.3">
      <c r="A29" s="182" t="s">
        <v>83</v>
      </c>
      <c r="B29" s="183"/>
      <c r="C29" s="184"/>
      <c r="D29" s="60" t="str">
        <f>+IF(C23&gt;12,"X"," ")</f>
        <v xml:space="preserve"> </v>
      </c>
    </row>
  </sheetData>
  <mergeCells count="10">
    <mergeCell ref="A26:D26"/>
    <mergeCell ref="A27:C27"/>
    <mergeCell ref="A28:C28"/>
    <mergeCell ref="A29:C29"/>
    <mergeCell ref="A1:D1"/>
    <mergeCell ref="A2:A3"/>
    <mergeCell ref="C2:D2"/>
    <mergeCell ref="A23:B23"/>
    <mergeCell ref="A24:D24"/>
    <mergeCell ref="A25:D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4BC2E-DAAC-4788-AEDE-0CB3F730D4E4}">
  <dimension ref="A1:AJ22"/>
  <sheetViews>
    <sheetView showGridLines="0" topLeftCell="A13" zoomScale="50" zoomScaleNormal="50" zoomScaleSheetLayoutView="50" workbookViewId="0">
      <selection activeCell="A23" sqref="A23"/>
    </sheetView>
  </sheetViews>
  <sheetFormatPr baseColWidth="10" defaultRowHeight="15" x14ac:dyDescent="0.25"/>
  <cols>
    <col min="1" max="1" width="36.85546875" style="14" customWidth="1"/>
    <col min="2" max="4" width="32.5703125" style="14" customWidth="1"/>
    <col min="5" max="6" width="20.85546875" style="14" customWidth="1"/>
    <col min="7" max="7" width="20.85546875" style="14" hidden="1" customWidth="1"/>
    <col min="8" max="8" width="25.42578125" style="14" customWidth="1"/>
    <col min="9" max="9" width="59.140625" style="14" customWidth="1"/>
    <col min="10" max="10" width="53.7109375" style="14" customWidth="1"/>
    <col min="11" max="11" width="24.5703125" style="14" customWidth="1"/>
    <col min="12" max="12" width="0" style="14" hidden="1" customWidth="1"/>
    <col min="13" max="15" width="24.5703125" style="14" customWidth="1"/>
    <col min="16" max="16" width="19.7109375" style="14" customWidth="1"/>
    <col min="17" max="17" width="25.140625" style="14" customWidth="1"/>
    <col min="18" max="19" width="25.140625" style="14" hidden="1" customWidth="1"/>
    <col min="20" max="20" width="25.140625" style="14" customWidth="1"/>
    <col min="21" max="21" width="16.5703125" style="14" customWidth="1"/>
    <col min="22" max="22" width="41.42578125" style="14" customWidth="1"/>
    <col min="23" max="23" width="38.5703125" style="14" customWidth="1"/>
    <col min="24" max="24" width="25.42578125" style="14" customWidth="1"/>
    <col min="25" max="25" width="1.7109375" style="14" customWidth="1"/>
    <col min="26" max="28" width="33.42578125" style="14" customWidth="1"/>
    <col min="29" max="29" width="40.28515625" style="14" customWidth="1"/>
    <col min="30" max="30" width="34.85546875" style="14" customWidth="1"/>
    <col min="31" max="31" width="2.28515625" style="14" customWidth="1"/>
    <col min="32" max="32" width="42.5703125" style="14" customWidth="1"/>
    <col min="33" max="33" width="50.28515625" style="14" customWidth="1"/>
    <col min="34" max="36" width="11.42578125" style="14" customWidth="1"/>
    <col min="37" max="16384" width="11.42578125" style="14"/>
  </cols>
  <sheetData>
    <row r="1" spans="1:36" ht="27" customHeight="1" x14ac:dyDescent="0.25">
      <c r="A1" s="109"/>
      <c r="B1" s="71" t="s">
        <v>1</v>
      </c>
      <c r="C1" s="72"/>
      <c r="D1" s="72"/>
      <c r="E1" s="72"/>
      <c r="F1" s="72"/>
      <c r="G1" s="72"/>
      <c r="H1" s="72"/>
      <c r="I1" s="72"/>
      <c r="J1" s="72"/>
      <c r="K1" s="72"/>
      <c r="L1" s="72"/>
      <c r="M1" s="72"/>
      <c r="N1" s="72"/>
      <c r="O1" s="72"/>
      <c r="P1" s="72"/>
      <c r="Q1" s="72"/>
      <c r="R1" s="72"/>
      <c r="S1" s="72"/>
      <c r="T1" s="72"/>
      <c r="U1" s="72"/>
      <c r="V1" s="72"/>
      <c r="W1" s="72"/>
      <c r="X1" s="72"/>
      <c r="Y1" s="72"/>
      <c r="Z1" s="72"/>
      <c r="AA1" s="72"/>
      <c r="AB1" s="72"/>
      <c r="AC1" s="73"/>
      <c r="AD1" s="69" t="s">
        <v>2</v>
      </c>
      <c r="AE1" s="70"/>
      <c r="AF1" s="70"/>
      <c r="AG1" s="67" t="s">
        <v>84</v>
      </c>
      <c r="AH1" s="1"/>
      <c r="AI1" s="1"/>
      <c r="AJ1" s="1"/>
    </row>
    <row r="2" spans="1:36" ht="27" customHeight="1" thickBot="1" x14ac:dyDescent="0.3">
      <c r="A2" s="109"/>
      <c r="B2" s="74"/>
      <c r="C2" s="75"/>
      <c r="D2" s="75"/>
      <c r="E2" s="75"/>
      <c r="F2" s="75"/>
      <c r="G2" s="75"/>
      <c r="H2" s="75"/>
      <c r="I2" s="75"/>
      <c r="J2" s="75"/>
      <c r="K2" s="75"/>
      <c r="L2" s="75"/>
      <c r="M2" s="75"/>
      <c r="N2" s="75"/>
      <c r="O2" s="75"/>
      <c r="P2" s="75"/>
      <c r="Q2" s="75"/>
      <c r="R2" s="75"/>
      <c r="S2" s="75"/>
      <c r="T2" s="75"/>
      <c r="U2" s="75"/>
      <c r="V2" s="75"/>
      <c r="W2" s="75"/>
      <c r="X2" s="75"/>
      <c r="Y2" s="75"/>
      <c r="Z2" s="75"/>
      <c r="AA2" s="75"/>
      <c r="AB2" s="75"/>
      <c r="AC2" s="76"/>
      <c r="AD2" s="69" t="s">
        <v>3</v>
      </c>
      <c r="AE2" s="70"/>
      <c r="AF2" s="70"/>
      <c r="AG2" s="54" t="s">
        <v>86</v>
      </c>
      <c r="AH2" s="1"/>
      <c r="AI2" s="1"/>
      <c r="AJ2" s="1"/>
    </row>
    <row r="3" spans="1:36" ht="27" customHeight="1" x14ac:dyDescent="0.25">
      <c r="A3" s="109"/>
      <c r="B3" s="71" t="s">
        <v>5</v>
      </c>
      <c r="C3" s="72"/>
      <c r="D3" s="72"/>
      <c r="E3" s="72"/>
      <c r="F3" s="72"/>
      <c r="G3" s="72"/>
      <c r="H3" s="72"/>
      <c r="I3" s="72"/>
      <c r="J3" s="72"/>
      <c r="K3" s="72"/>
      <c r="L3" s="72"/>
      <c r="M3" s="72"/>
      <c r="N3" s="72"/>
      <c r="O3" s="72"/>
      <c r="P3" s="72"/>
      <c r="Q3" s="72"/>
      <c r="R3" s="72"/>
      <c r="S3" s="72"/>
      <c r="T3" s="72"/>
      <c r="U3" s="72"/>
      <c r="V3" s="72"/>
      <c r="W3" s="72"/>
      <c r="X3" s="72"/>
      <c r="Y3" s="72"/>
      <c r="Z3" s="72"/>
      <c r="AA3" s="72"/>
      <c r="AB3" s="72"/>
      <c r="AC3" s="73"/>
      <c r="AD3" s="69" t="s">
        <v>6</v>
      </c>
      <c r="AE3" s="70"/>
      <c r="AF3" s="70"/>
      <c r="AG3" s="67" t="s">
        <v>85</v>
      </c>
      <c r="AH3" s="1"/>
      <c r="AI3" s="1"/>
      <c r="AJ3" s="1"/>
    </row>
    <row r="4" spans="1:36" ht="27" customHeight="1" thickBot="1" x14ac:dyDescent="0.3">
      <c r="A4" s="109"/>
      <c r="B4" s="74"/>
      <c r="C4" s="75"/>
      <c r="D4" s="75"/>
      <c r="E4" s="75"/>
      <c r="F4" s="75"/>
      <c r="G4" s="75"/>
      <c r="H4" s="75"/>
      <c r="I4" s="75"/>
      <c r="J4" s="75"/>
      <c r="K4" s="75"/>
      <c r="L4" s="75"/>
      <c r="M4" s="75"/>
      <c r="N4" s="75"/>
      <c r="O4" s="75"/>
      <c r="P4" s="75"/>
      <c r="Q4" s="75"/>
      <c r="R4" s="75"/>
      <c r="S4" s="75"/>
      <c r="T4" s="75"/>
      <c r="U4" s="75"/>
      <c r="V4" s="75"/>
      <c r="W4" s="75"/>
      <c r="X4" s="75"/>
      <c r="Y4" s="75"/>
      <c r="Z4" s="75"/>
      <c r="AA4" s="75"/>
      <c r="AB4" s="75"/>
      <c r="AC4" s="76"/>
      <c r="AD4" s="69" t="s">
        <v>8</v>
      </c>
      <c r="AE4" s="70"/>
      <c r="AF4" s="70"/>
      <c r="AG4" s="55">
        <v>43846</v>
      </c>
      <c r="AH4" s="1"/>
      <c r="AI4" s="1"/>
      <c r="AJ4" s="1"/>
    </row>
    <row r="5" spans="1:36" ht="27" customHeight="1" thickBot="1" x14ac:dyDescent="0.3">
      <c r="A5" s="26"/>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4"/>
      <c r="AD5" s="33"/>
      <c r="AE5" s="1"/>
      <c r="AF5" s="1"/>
      <c r="AG5" s="1"/>
      <c r="AH5" s="1"/>
      <c r="AI5" s="1"/>
      <c r="AJ5" s="1"/>
    </row>
    <row r="6" spans="1:36" ht="59.25" customHeight="1" thickBot="1" x14ac:dyDescent="0.3">
      <c r="A6" s="56" t="s">
        <v>0</v>
      </c>
      <c r="B6" s="110" t="s">
        <v>155</v>
      </c>
      <c r="C6" s="111"/>
      <c r="D6" s="111"/>
      <c r="E6" s="111"/>
      <c r="F6" s="111"/>
      <c r="G6" s="111"/>
      <c r="H6" s="112"/>
      <c r="I6" s="23"/>
      <c r="J6" s="29"/>
      <c r="K6" s="32" t="s">
        <v>89</v>
      </c>
      <c r="L6" s="31"/>
      <c r="M6" s="87">
        <v>44592</v>
      </c>
      <c r="N6" s="88"/>
      <c r="O6" s="23"/>
      <c r="P6" s="23"/>
      <c r="Q6" s="23"/>
      <c r="R6" s="23"/>
      <c r="S6" s="23"/>
      <c r="T6" s="23"/>
      <c r="U6" s="23"/>
      <c r="V6" s="23"/>
      <c r="W6" s="23"/>
      <c r="X6" s="23"/>
      <c r="Y6" s="23"/>
      <c r="Z6" s="23"/>
      <c r="AA6" s="23"/>
      <c r="AB6" s="23"/>
      <c r="AC6" s="24"/>
      <c r="AD6" s="23"/>
      <c r="AE6" s="1"/>
      <c r="AF6" s="1"/>
      <c r="AG6" s="1"/>
      <c r="AH6" s="1"/>
      <c r="AI6" s="1"/>
      <c r="AJ6" s="1"/>
    </row>
    <row r="7" spans="1:36" ht="27" customHeight="1" thickBot="1" x14ac:dyDescent="0.3">
      <c r="A7" s="30"/>
      <c r="B7" s="29"/>
      <c r="C7" s="29"/>
      <c r="D7" s="29"/>
      <c r="E7" s="29"/>
      <c r="F7" s="29"/>
      <c r="G7" s="29"/>
      <c r="H7" s="29"/>
      <c r="I7" s="29"/>
      <c r="J7" s="29"/>
      <c r="K7" s="29"/>
      <c r="L7" s="29"/>
      <c r="M7" s="29"/>
      <c r="N7" s="29"/>
      <c r="O7" s="23"/>
      <c r="P7" s="23"/>
      <c r="Q7" s="23"/>
      <c r="R7" s="23"/>
      <c r="S7" s="23"/>
      <c r="T7" s="23"/>
      <c r="U7" s="23"/>
      <c r="V7" s="23"/>
      <c r="W7" s="23"/>
      <c r="X7" s="23"/>
      <c r="Y7" s="23"/>
      <c r="Z7" s="23"/>
      <c r="AA7" s="23"/>
      <c r="AB7" s="23"/>
      <c r="AC7" s="24"/>
      <c r="AD7" s="23"/>
      <c r="AE7" s="1"/>
      <c r="AF7" s="1"/>
      <c r="AG7" s="1"/>
      <c r="AH7" s="1"/>
      <c r="AI7" s="1"/>
      <c r="AJ7" s="1"/>
    </row>
    <row r="8" spans="1:36" ht="59.25" customHeight="1" thickBot="1" x14ac:dyDescent="0.3">
      <c r="A8" s="56" t="s">
        <v>87</v>
      </c>
      <c r="B8" s="198" t="s">
        <v>156</v>
      </c>
      <c r="C8" s="199"/>
      <c r="D8" s="199"/>
      <c r="E8" s="199"/>
      <c r="F8" s="199"/>
      <c r="G8" s="199"/>
      <c r="H8" s="199"/>
      <c r="I8" s="200"/>
      <c r="J8" s="23"/>
      <c r="K8" s="27" t="s">
        <v>148</v>
      </c>
      <c r="L8" s="27"/>
      <c r="M8" s="27" t="s">
        <v>138</v>
      </c>
      <c r="N8" s="27" t="s">
        <v>90</v>
      </c>
      <c r="O8" s="27" t="s">
        <v>90</v>
      </c>
      <c r="P8" s="23"/>
      <c r="Q8" s="23"/>
      <c r="R8" s="23"/>
      <c r="S8" s="23"/>
      <c r="T8" s="23"/>
      <c r="U8" s="23"/>
      <c r="V8" s="23"/>
      <c r="W8" s="23"/>
      <c r="X8" s="23"/>
      <c r="Y8" s="23"/>
      <c r="Z8" s="23"/>
      <c r="AA8" s="23"/>
      <c r="AB8" s="23"/>
      <c r="AC8" s="24"/>
      <c r="AD8" s="23"/>
      <c r="AE8" s="1"/>
      <c r="AF8" s="1"/>
      <c r="AG8" s="1"/>
      <c r="AH8" s="1"/>
      <c r="AI8" s="1"/>
      <c r="AJ8" s="1"/>
    </row>
    <row r="9" spans="1:36" ht="59.25" customHeight="1" thickBot="1" x14ac:dyDescent="0.3">
      <c r="A9" s="56" t="s">
        <v>88</v>
      </c>
      <c r="B9" s="198" t="s">
        <v>157</v>
      </c>
      <c r="C9" s="199"/>
      <c r="D9" s="199"/>
      <c r="E9" s="199"/>
      <c r="F9" s="199"/>
      <c r="G9" s="199"/>
      <c r="H9" s="199"/>
      <c r="I9" s="200"/>
      <c r="J9" s="23"/>
      <c r="K9" s="58" t="s">
        <v>154</v>
      </c>
      <c r="L9" s="28"/>
      <c r="M9" s="28"/>
      <c r="N9" s="28"/>
      <c r="O9" s="28"/>
      <c r="P9" s="23"/>
      <c r="Q9" s="23"/>
      <c r="R9" s="23"/>
      <c r="S9" s="23"/>
      <c r="T9" s="23"/>
      <c r="U9" s="23"/>
      <c r="V9" s="23"/>
      <c r="W9" s="23"/>
      <c r="X9" s="23"/>
      <c r="Y9" s="23"/>
      <c r="Z9" s="23"/>
      <c r="AA9" s="23"/>
      <c r="AB9" s="23"/>
      <c r="AC9" s="24"/>
      <c r="AD9" s="23"/>
      <c r="AE9" s="1"/>
      <c r="AF9" s="1"/>
      <c r="AG9" s="1"/>
      <c r="AH9" s="1"/>
      <c r="AI9" s="1"/>
      <c r="AJ9" s="1"/>
    </row>
    <row r="10" spans="1:36" ht="15.75" customHeight="1"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4"/>
      <c r="AD10" s="23"/>
      <c r="AE10" s="1"/>
      <c r="AF10" s="1"/>
      <c r="AG10" s="1"/>
      <c r="AH10" s="1"/>
      <c r="AI10" s="1"/>
      <c r="AJ10" s="1"/>
    </row>
    <row r="11" spans="1:36" ht="15.75" customHeight="1" thickBot="1" x14ac:dyDescent="0.3">
      <c r="A11" s="47"/>
      <c r="B11" s="23"/>
      <c r="C11" s="23"/>
      <c r="D11" s="23"/>
      <c r="E11" s="23"/>
      <c r="F11" s="23"/>
      <c r="G11" s="23"/>
      <c r="H11" s="23"/>
      <c r="I11" s="23"/>
      <c r="J11" s="23"/>
      <c r="K11" s="23"/>
      <c r="L11" s="23"/>
      <c r="M11" s="23"/>
      <c r="N11" s="23"/>
      <c r="O11" s="23"/>
      <c r="P11" s="23"/>
      <c r="Q11" s="23"/>
      <c r="R11" s="23"/>
      <c r="S11" s="23"/>
      <c r="T11" s="23"/>
      <c r="U11" s="23"/>
      <c r="V11" s="23"/>
      <c r="W11" s="23"/>
      <c r="X11" s="23"/>
      <c r="Y11" s="23"/>
      <c r="Z11" s="22"/>
      <c r="AA11" s="22"/>
      <c r="AB11" s="22"/>
      <c r="AC11" s="25"/>
      <c r="AD11" s="57"/>
      <c r="AE11" s="1"/>
      <c r="AF11" s="1"/>
      <c r="AG11" s="1"/>
      <c r="AH11" s="1"/>
      <c r="AI11" s="1"/>
      <c r="AJ11" s="1"/>
    </row>
    <row r="12" spans="1:36" x14ac:dyDescent="0.25">
      <c r="A12" s="113" t="s">
        <v>12</v>
      </c>
      <c r="B12" s="114"/>
      <c r="C12" s="114"/>
      <c r="D12" s="115"/>
      <c r="E12" s="116" t="s">
        <v>13</v>
      </c>
      <c r="F12" s="117"/>
      <c r="G12" s="117"/>
      <c r="H12" s="117"/>
      <c r="I12" s="117"/>
      <c r="J12" s="117"/>
      <c r="K12" s="117"/>
      <c r="L12" s="117"/>
      <c r="M12" s="117"/>
      <c r="N12" s="117"/>
      <c r="O12" s="117"/>
      <c r="P12" s="117"/>
      <c r="Q12" s="117"/>
      <c r="R12" s="117"/>
      <c r="S12" s="117"/>
      <c r="T12" s="117"/>
      <c r="U12" s="117"/>
      <c r="V12" s="117"/>
      <c r="W12" s="117"/>
      <c r="X12" s="118"/>
      <c r="Y12" s="40"/>
      <c r="Z12" s="77" t="s">
        <v>139</v>
      </c>
      <c r="AA12" s="158"/>
      <c r="AB12" s="158"/>
      <c r="AC12" s="158"/>
      <c r="AD12" s="78"/>
      <c r="AE12" s="1"/>
      <c r="AF12" s="77" t="s">
        <v>145</v>
      </c>
      <c r="AG12" s="78"/>
      <c r="AH12" s="1"/>
      <c r="AI12" s="1"/>
      <c r="AJ12" s="1"/>
    </row>
    <row r="13" spans="1:36" x14ac:dyDescent="0.25">
      <c r="A13" s="119" t="s">
        <v>91</v>
      </c>
      <c r="B13" s="103" t="s">
        <v>15</v>
      </c>
      <c r="C13" s="103" t="s">
        <v>16</v>
      </c>
      <c r="D13" s="131" t="s">
        <v>117</v>
      </c>
      <c r="E13" s="154" t="s">
        <v>17</v>
      </c>
      <c r="F13" s="155"/>
      <c r="G13" s="155"/>
      <c r="H13" s="155"/>
      <c r="I13" s="121" t="s">
        <v>18</v>
      </c>
      <c r="J13" s="122"/>
      <c r="K13" s="122"/>
      <c r="L13" s="122"/>
      <c r="M13" s="122"/>
      <c r="N13" s="122"/>
      <c r="O13" s="122"/>
      <c r="P13" s="122"/>
      <c r="Q13" s="122"/>
      <c r="R13" s="34"/>
      <c r="S13" s="34"/>
      <c r="T13" s="121" t="s">
        <v>19</v>
      </c>
      <c r="U13" s="122"/>
      <c r="V13" s="122"/>
      <c r="W13" s="122"/>
      <c r="X13" s="123"/>
      <c r="Y13" s="40"/>
      <c r="Z13" s="79"/>
      <c r="AA13" s="159"/>
      <c r="AB13" s="159"/>
      <c r="AC13" s="159"/>
      <c r="AD13" s="80"/>
      <c r="AE13" s="1"/>
      <c r="AF13" s="79"/>
      <c r="AG13" s="80"/>
      <c r="AH13" s="2"/>
      <c r="AI13" s="2"/>
      <c r="AJ13" s="2"/>
    </row>
    <row r="14" spans="1:36" ht="32.25" customHeight="1" thickBot="1" x14ac:dyDescent="0.3">
      <c r="A14" s="119"/>
      <c r="B14" s="103"/>
      <c r="C14" s="103"/>
      <c r="D14" s="131"/>
      <c r="E14" s="124" t="s">
        <v>21</v>
      </c>
      <c r="F14" s="125"/>
      <c r="G14" s="125"/>
      <c r="H14" s="125"/>
      <c r="I14" s="126" t="s">
        <v>22</v>
      </c>
      <c r="J14" s="127" t="s">
        <v>23</v>
      </c>
      <c r="K14" s="127" t="s">
        <v>24</v>
      </c>
      <c r="L14" s="128" t="s">
        <v>25</v>
      </c>
      <c r="M14" s="103" t="s">
        <v>26</v>
      </c>
      <c r="N14" s="130" t="s">
        <v>27</v>
      </c>
      <c r="O14" s="97" t="s">
        <v>28</v>
      </c>
      <c r="P14" s="103" t="s">
        <v>29</v>
      </c>
      <c r="Q14" s="97" t="s">
        <v>30</v>
      </c>
      <c r="R14" s="97" t="s">
        <v>114</v>
      </c>
      <c r="S14" s="66"/>
      <c r="T14" s="104" t="s">
        <v>31</v>
      </c>
      <c r="U14" s="103" t="s">
        <v>32</v>
      </c>
      <c r="V14" s="97" t="s">
        <v>33</v>
      </c>
      <c r="W14" s="103" t="s">
        <v>116</v>
      </c>
      <c r="X14" s="131"/>
      <c r="Y14" s="48"/>
      <c r="Z14" s="81"/>
      <c r="AA14" s="160"/>
      <c r="AB14" s="160"/>
      <c r="AC14" s="160"/>
      <c r="AD14" s="82"/>
      <c r="AE14" s="2"/>
      <c r="AF14" s="81"/>
      <c r="AG14" s="82"/>
      <c r="AH14" s="2"/>
      <c r="AI14" s="1"/>
      <c r="AJ14" s="2"/>
    </row>
    <row r="15" spans="1:36" ht="74.25" customHeight="1" x14ac:dyDescent="0.25">
      <c r="A15" s="120"/>
      <c r="B15" s="97"/>
      <c r="C15" s="97"/>
      <c r="D15" s="153"/>
      <c r="E15" s="41" t="s">
        <v>92</v>
      </c>
      <c r="F15" s="39" t="s">
        <v>93</v>
      </c>
      <c r="G15" s="3"/>
      <c r="H15" s="4" t="s">
        <v>34</v>
      </c>
      <c r="I15" s="104"/>
      <c r="J15" s="127"/>
      <c r="K15" s="127"/>
      <c r="L15" s="129"/>
      <c r="M15" s="103"/>
      <c r="N15" s="98"/>
      <c r="O15" s="98"/>
      <c r="P15" s="103"/>
      <c r="Q15" s="98"/>
      <c r="R15" s="98"/>
      <c r="S15" s="64"/>
      <c r="T15" s="105"/>
      <c r="U15" s="103"/>
      <c r="V15" s="98"/>
      <c r="W15" s="62" t="s">
        <v>35</v>
      </c>
      <c r="X15" s="63" t="s">
        <v>36</v>
      </c>
      <c r="Y15" s="48"/>
      <c r="Z15" s="51" t="s">
        <v>140</v>
      </c>
      <c r="AA15" s="65" t="s">
        <v>141</v>
      </c>
      <c r="AB15" s="65" t="s">
        <v>142</v>
      </c>
      <c r="AC15" s="65" t="s">
        <v>144</v>
      </c>
      <c r="AD15" s="52" t="s">
        <v>37</v>
      </c>
      <c r="AE15" s="2"/>
      <c r="AF15" s="51" t="s">
        <v>146</v>
      </c>
      <c r="AG15" s="52" t="s">
        <v>147</v>
      </c>
      <c r="AH15" s="2"/>
      <c r="AI15" s="1"/>
      <c r="AJ15" s="2"/>
    </row>
    <row r="16" spans="1:36" ht="139.5" customHeight="1" x14ac:dyDescent="0.25">
      <c r="A16" s="201">
        <v>4</v>
      </c>
      <c r="B16" s="106" t="s">
        <v>181</v>
      </c>
      <c r="C16" s="132" t="s">
        <v>180</v>
      </c>
      <c r="D16" s="132" t="s">
        <v>182</v>
      </c>
      <c r="E16" s="135" t="s">
        <v>108</v>
      </c>
      <c r="F16" s="138" t="s">
        <v>10</v>
      </c>
      <c r="G16" s="89" t="str">
        <f>+CONCATENATE(E16," - ",F16)</f>
        <v>MUY BAJA - MODERADO</v>
      </c>
      <c r="H16" s="140" t="str">
        <f>+VLOOKUP(G16,Datos!D3:E17,2,FALSE)</f>
        <v>MODERADO</v>
      </c>
      <c r="I16" s="143" t="s">
        <v>183</v>
      </c>
      <c r="J16" s="5" t="s">
        <v>38</v>
      </c>
      <c r="K16" s="6" t="s">
        <v>4</v>
      </c>
      <c r="L16" s="7">
        <f>IF(K16="ASIGNADO",15,IF(K16="NO ASIGNADO",0,""))</f>
        <v>15</v>
      </c>
      <c r="M16" s="145">
        <f>SUM(L16:L22)</f>
        <v>100</v>
      </c>
      <c r="N16" s="147" t="s">
        <v>153</v>
      </c>
      <c r="O16" s="102">
        <f>IF(O19="DÉBIL",0,IF(O19="MODERADO",50,IF(O19="FUERTE",100,"")))</f>
        <v>100</v>
      </c>
      <c r="P16" s="99" t="str">
        <f>IF(AND(M19="FUERTE",N16="FUERTE (SIEMPRE SE EJECUTA)"),"NO","SÍ")</f>
        <v>NO</v>
      </c>
      <c r="Q16" s="175" t="s">
        <v>39</v>
      </c>
      <c r="R16" s="92" t="str">
        <f>IF(AND(E16="MUY BAJA",Q19=2),"MUY BAJA",IF(AND(E16="BAJA",Q19=2),"MUY BAJA",IF(AND(E16="MEDIA",Q19=2),"MUY BAJA",IF(AND(E16="ALTA",Q19=2),"BAJA",IF(AND(E16="MUY ALTA",Q19=2),"MEDIA",IF(AND(E16="MUY BAJA",Q19=1),"MUY BAJA",IF(AND(E16="BAJA",Q19=1),"MUY BAJA",IF(AND(E16="MEDIA",Q19=1),"BAJA",IF(AND(E16="ALTA",Q19=1),"MEDIA",IF(AND(E16="MUY ALTA",Q19=1),"ALTA",E16))))))))))</f>
        <v>MUY BAJA</v>
      </c>
      <c r="S16" s="89" t="str">
        <f>+CONCATENATE(R16," - ",F16)</f>
        <v>MUY BAJA - MODERADO</v>
      </c>
      <c r="T16" s="140" t="str">
        <f>+VLOOKUP(S16,Datos!$D$3:$E$17,2,FALSE)</f>
        <v>MODERADO</v>
      </c>
      <c r="U16" s="176" t="s">
        <v>135</v>
      </c>
      <c r="V16" s="161" t="s">
        <v>184</v>
      </c>
      <c r="W16" s="106" t="s">
        <v>185</v>
      </c>
      <c r="X16" s="95" t="s">
        <v>179</v>
      </c>
      <c r="Y16" s="49"/>
      <c r="Z16" s="83"/>
      <c r="AA16" s="168"/>
      <c r="AB16" s="165"/>
      <c r="AC16" s="165"/>
      <c r="AD16" s="85"/>
      <c r="AE16" s="1"/>
      <c r="AF16" s="83"/>
      <c r="AG16" s="85"/>
      <c r="AH16" s="1"/>
      <c r="AI16" s="1"/>
      <c r="AJ16" s="1"/>
    </row>
    <row r="17" spans="1:36" ht="139.5" customHeight="1" x14ac:dyDescent="0.25">
      <c r="A17" s="201"/>
      <c r="B17" s="107"/>
      <c r="C17" s="133"/>
      <c r="D17" s="133"/>
      <c r="E17" s="136"/>
      <c r="F17" s="138"/>
      <c r="G17" s="90"/>
      <c r="H17" s="141"/>
      <c r="I17" s="143"/>
      <c r="J17" s="8" t="s">
        <v>42</v>
      </c>
      <c r="K17" s="9" t="s">
        <v>9</v>
      </c>
      <c r="L17" s="10">
        <f>IF(K17="ADECUADO",15,IF(K17="INADECUADO",0,""))</f>
        <v>15</v>
      </c>
      <c r="M17" s="146"/>
      <c r="N17" s="148"/>
      <c r="O17" s="102"/>
      <c r="P17" s="100"/>
      <c r="Q17" s="175"/>
      <c r="R17" s="93"/>
      <c r="S17" s="90"/>
      <c r="T17" s="141"/>
      <c r="U17" s="177"/>
      <c r="V17" s="162"/>
      <c r="W17" s="107"/>
      <c r="X17" s="96"/>
      <c r="Y17" s="49"/>
      <c r="Z17" s="83"/>
      <c r="AA17" s="168"/>
      <c r="AB17" s="165"/>
      <c r="AC17" s="165"/>
      <c r="AD17" s="85"/>
      <c r="AE17" s="1"/>
      <c r="AF17" s="83"/>
      <c r="AG17" s="85"/>
      <c r="AH17" s="1"/>
      <c r="AI17" s="1"/>
      <c r="AJ17" s="1"/>
    </row>
    <row r="18" spans="1:36" ht="139.5" customHeight="1" x14ac:dyDescent="0.25">
      <c r="A18" s="201"/>
      <c r="B18" s="107"/>
      <c r="C18" s="133"/>
      <c r="D18" s="133"/>
      <c r="E18" s="136"/>
      <c r="F18" s="138"/>
      <c r="G18" s="90"/>
      <c r="H18" s="141"/>
      <c r="I18" s="143"/>
      <c r="J18" s="43" t="s">
        <v>44</v>
      </c>
      <c r="K18" s="9" t="s">
        <v>122</v>
      </c>
      <c r="L18" s="10">
        <f>IF(K18="OPORTUNA",15,IF(K18="INOPORTUNA",0,""))</f>
        <v>15</v>
      </c>
      <c r="M18" s="146"/>
      <c r="N18" s="148"/>
      <c r="O18" s="102"/>
      <c r="P18" s="100"/>
      <c r="Q18" s="12" t="s">
        <v>45</v>
      </c>
      <c r="R18" s="93"/>
      <c r="S18" s="90"/>
      <c r="T18" s="141"/>
      <c r="U18" s="177"/>
      <c r="V18" s="162"/>
      <c r="W18" s="107"/>
      <c r="X18" s="96"/>
      <c r="Y18" s="49"/>
      <c r="Z18" s="83"/>
      <c r="AA18" s="168"/>
      <c r="AB18" s="165"/>
      <c r="AC18" s="165"/>
      <c r="AD18" s="85"/>
      <c r="AE18" s="1"/>
      <c r="AF18" s="83"/>
      <c r="AG18" s="85"/>
      <c r="AH18" s="1"/>
      <c r="AI18" s="1"/>
      <c r="AJ18" s="1"/>
    </row>
    <row r="19" spans="1:36" ht="139.5" customHeight="1" x14ac:dyDescent="0.25">
      <c r="A19" s="201"/>
      <c r="B19" s="107"/>
      <c r="C19" s="133"/>
      <c r="D19" s="133"/>
      <c r="E19" s="136"/>
      <c r="F19" s="138"/>
      <c r="G19" s="90"/>
      <c r="H19" s="141"/>
      <c r="I19" s="143"/>
      <c r="J19" s="8" t="s">
        <v>47</v>
      </c>
      <c r="K19" s="9" t="s">
        <v>48</v>
      </c>
      <c r="L19" s="10">
        <f>IF(K19="PREVENIR",15,IF(K19="DETECTAR",10,IF(K19="NO ES UN CONTROL",0,"")))</f>
        <v>15</v>
      </c>
      <c r="M19" s="150" t="str">
        <f>IF(M16&lt;86,"DÉBIL",IF(M16&lt;96,"MODERADO",IF(M16&lt;101,"FUERTE","")))</f>
        <v>FUERTE</v>
      </c>
      <c r="N19" s="148"/>
      <c r="O19" s="170" t="str">
        <f>IF(AND(M19="FUERTE",N16="FUERTE (SIEMPRE SE EJECUTA)"),"FUERTE",IF(OR(M19="DÉBIL",N16="DÉBIL (NO SE EJECUTA)"),"DÉBIL",IF(OR(M19="MODERADO",N16="MODERADO (ALGUNAS VECES)"),"MODERADO")))</f>
        <v>FUERTE</v>
      </c>
      <c r="P19" s="100"/>
      <c r="Q19" s="172">
        <f>IF(AND($O$19="FUERTE",$Q$16="DIRECTAMENTE"),2,IF(AND($O$19="FUERTE",$Q$16="DIRECTAMENTE"),2,IF(AND($O$19="FUERTE",$Q$16="DIRECTAMENTE"),2,IF(AND($O$19="FUERTE",$Q$16="NO DISMINUYE"),0,IF(AND($O$19="MODERADO",$Q$16="DIRECTAMENTE"),1,IF(AND($O$19="MODERADO",$Q$16="DIRECTAMENTE"),1,IF(AND($O$19="MODERADO",$Q$16="DIRECTAMENTE"),1,IF(AND($O$19="MODERADO",$Q$16="NO DISMINUYE"),0,"N/A"))))))))</f>
        <v>2</v>
      </c>
      <c r="R19" s="93"/>
      <c r="S19" s="90"/>
      <c r="T19" s="141"/>
      <c r="U19" s="177"/>
      <c r="V19" s="156" t="s">
        <v>143</v>
      </c>
      <c r="W19" s="107"/>
      <c r="X19" s="156" t="s">
        <v>137</v>
      </c>
      <c r="Y19" s="50"/>
      <c r="Z19" s="83"/>
      <c r="AA19" s="168"/>
      <c r="AB19" s="165"/>
      <c r="AC19" s="165"/>
      <c r="AD19" s="85"/>
      <c r="AE19" s="1"/>
      <c r="AF19" s="83"/>
      <c r="AG19" s="85"/>
      <c r="AH19" s="1"/>
      <c r="AI19" s="1"/>
      <c r="AJ19" s="1"/>
    </row>
    <row r="20" spans="1:36" ht="139.5" customHeight="1" x14ac:dyDescent="0.25">
      <c r="A20" s="201"/>
      <c r="B20" s="107"/>
      <c r="C20" s="133"/>
      <c r="D20" s="133"/>
      <c r="E20" s="136"/>
      <c r="F20" s="138"/>
      <c r="G20" s="90"/>
      <c r="H20" s="141"/>
      <c r="I20" s="143"/>
      <c r="J20" s="8" t="s">
        <v>49</v>
      </c>
      <c r="K20" s="9" t="s">
        <v>11</v>
      </c>
      <c r="L20" s="10">
        <f>IF(K20="CONFIABLE",15,IF(K20="NO CONFIABLE",0,""))</f>
        <v>15</v>
      </c>
      <c r="M20" s="151"/>
      <c r="N20" s="148"/>
      <c r="O20" s="170"/>
      <c r="P20" s="100"/>
      <c r="Q20" s="173"/>
      <c r="R20" s="93"/>
      <c r="S20" s="90"/>
      <c r="T20" s="141"/>
      <c r="U20" s="177"/>
      <c r="V20" s="157"/>
      <c r="W20" s="107"/>
      <c r="X20" s="157"/>
      <c r="Y20" s="50"/>
      <c r="Z20" s="83"/>
      <c r="AA20" s="168"/>
      <c r="AB20" s="165"/>
      <c r="AC20" s="165"/>
      <c r="AD20" s="85"/>
      <c r="AE20" s="1"/>
      <c r="AF20" s="83"/>
      <c r="AG20" s="85"/>
      <c r="AH20" s="1"/>
      <c r="AI20" s="1"/>
      <c r="AJ20" s="1"/>
    </row>
    <row r="21" spans="1:36" ht="162" customHeight="1" x14ac:dyDescent="0.25">
      <c r="A21" s="201"/>
      <c r="B21" s="107"/>
      <c r="C21" s="133"/>
      <c r="D21" s="133"/>
      <c r="E21" s="136"/>
      <c r="F21" s="138"/>
      <c r="G21" s="90"/>
      <c r="H21" s="141"/>
      <c r="I21" s="143"/>
      <c r="J21" s="8" t="s">
        <v>50</v>
      </c>
      <c r="K21" s="9" t="s">
        <v>14</v>
      </c>
      <c r="L21" s="10">
        <f>IF(K21="SE INVESTIGAN Y SE RESUELVEN OPORTUNAMENTE",15,IF(K21="NO SE INVESTIGAN Y SE RESUELVEN OPORTUNAMENTE",0,""))</f>
        <v>15</v>
      </c>
      <c r="M21" s="151"/>
      <c r="N21" s="148"/>
      <c r="O21" s="170"/>
      <c r="P21" s="100"/>
      <c r="Q21" s="173"/>
      <c r="R21" s="93"/>
      <c r="S21" s="90"/>
      <c r="T21" s="141"/>
      <c r="U21" s="177"/>
      <c r="V21" s="163"/>
      <c r="W21" s="107"/>
      <c r="X21" s="95" t="s">
        <v>186</v>
      </c>
      <c r="Y21" s="49"/>
      <c r="Z21" s="83"/>
      <c r="AA21" s="168"/>
      <c r="AB21" s="165"/>
      <c r="AC21" s="165"/>
      <c r="AD21" s="85"/>
      <c r="AE21" s="1"/>
      <c r="AF21" s="83"/>
      <c r="AG21" s="85"/>
      <c r="AH21" s="1"/>
      <c r="AI21" s="1"/>
      <c r="AJ21" s="1"/>
    </row>
    <row r="22" spans="1:36" ht="162" customHeight="1" thickBot="1" x14ac:dyDescent="0.3">
      <c r="A22" s="202"/>
      <c r="B22" s="108"/>
      <c r="C22" s="134"/>
      <c r="D22" s="134"/>
      <c r="E22" s="137"/>
      <c r="F22" s="139"/>
      <c r="G22" s="91"/>
      <c r="H22" s="142"/>
      <c r="I22" s="144"/>
      <c r="J22" s="44" t="s">
        <v>51</v>
      </c>
      <c r="K22" s="45" t="s">
        <v>20</v>
      </c>
      <c r="L22" s="46">
        <f>IF(K22="COMPLETA",10,IF(K22="INCOMPLETA",5,IF(K22="NO EXISTE",0,"")))</f>
        <v>10</v>
      </c>
      <c r="M22" s="152"/>
      <c r="N22" s="149"/>
      <c r="O22" s="171"/>
      <c r="P22" s="101"/>
      <c r="Q22" s="174"/>
      <c r="R22" s="94"/>
      <c r="S22" s="91"/>
      <c r="T22" s="142"/>
      <c r="U22" s="178"/>
      <c r="V22" s="164"/>
      <c r="W22" s="108"/>
      <c r="X22" s="167"/>
      <c r="Y22" s="49"/>
      <c r="Z22" s="84"/>
      <c r="AA22" s="169"/>
      <c r="AB22" s="166"/>
      <c r="AC22" s="166"/>
      <c r="AD22" s="86"/>
      <c r="AE22" s="1"/>
      <c r="AF22" s="84"/>
      <c r="AG22" s="86"/>
      <c r="AH22" s="1"/>
      <c r="AI22" s="1"/>
      <c r="AJ22" s="1"/>
    </row>
  </sheetData>
  <dataConsolidate/>
  <mergeCells count="7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11" priority="4" operator="containsText" text="EXTREMO">
      <formula>NOT(ISERROR(SEARCH("EXTREMO",H16)))</formula>
    </cfRule>
    <cfRule type="containsText" dxfId="10" priority="5" operator="containsText" text="ALTO">
      <formula>NOT(ISERROR(SEARCH("ALTO",H16)))</formula>
    </cfRule>
    <cfRule type="containsText" dxfId="9" priority="6" operator="containsText" text="MODERADO">
      <formula>NOT(ISERROR(SEARCH("MODERADO",H16)))</formula>
    </cfRule>
  </conditionalFormatting>
  <conditionalFormatting sqref="T16:T22">
    <cfRule type="containsText" dxfId="8" priority="1" operator="containsText" text="EXTREMO">
      <formula>NOT(ISERROR(SEARCH("EXTREMO",T16)))</formula>
    </cfRule>
    <cfRule type="containsText" dxfId="7" priority="2" operator="containsText" text="ALTO">
      <formula>NOT(ISERROR(SEARCH("ALTO",T16)))</formula>
    </cfRule>
    <cfRule type="containsText" dxfId="6" priority="3" operator="containsText" text="MODERADO">
      <formula>NOT(ISERROR(SEARCH("MODERADO",T16)))</formula>
    </cfRule>
  </conditionalFormatting>
  <dataValidations count="1">
    <dataValidation type="list" allowBlank="1" showInputMessage="1" showErrorMessage="1" sqref="Q16:Q17" xr:uid="{490DC0B8-6A48-4703-A6C9-6D1524A8FBD2}">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6204A5E-FD7B-4A92-9FCB-0D6FEC629063}">
          <x14:formula1>
            <xm:f>Datos!$I$14:$I$16</xm:f>
          </x14:formula1>
          <xm:sqref>N16:N22</xm:sqref>
        </x14:dataValidation>
        <x14:dataValidation type="list" allowBlank="1" showInputMessage="1" showErrorMessage="1" xr:uid="{E0031B14-F840-4201-AE27-BFAC277ECF29}">
          <x14:formula1>
            <xm:f>Datos!$A$17:$A$18</xm:f>
          </x14:formula1>
          <xm:sqref>V21:V22</xm:sqref>
        </x14:dataValidation>
        <x14:dataValidation type="list" allowBlank="1" showInputMessage="1" showErrorMessage="1" xr:uid="{58FFBE41-1DF6-45E2-966B-8F8E8C233644}">
          <x14:formula1>
            <xm:f>Datos!$J$4:$K$4</xm:f>
          </x14:formula1>
          <xm:sqref>K18</xm:sqref>
        </x14:dataValidation>
        <x14:dataValidation type="list" allowBlank="1" showInputMessage="1" showErrorMessage="1" xr:uid="{4B8409C7-4987-4D61-9B1F-34AD3BFA2721}">
          <x14:formula1>
            <xm:f>Datos!$A$3:$A$7</xm:f>
          </x14:formula1>
          <xm:sqref>E16</xm:sqref>
        </x14:dataValidation>
        <x14:dataValidation type="list" allowBlank="1" showInputMessage="1" showErrorMessage="1" xr:uid="{CFC45193-B5EC-408C-BA9D-7D535402D52A}">
          <x14:formula1>
            <xm:f>Datos!$B$3:$B$5</xm:f>
          </x14:formula1>
          <xm:sqref>F16:F22</xm:sqref>
        </x14:dataValidation>
        <x14:dataValidation type="list" allowBlank="1" showInputMessage="1" showErrorMessage="1" xr:uid="{243DAA3A-0870-4CE7-982F-B83DBBCA4269}">
          <x14:formula1>
            <xm:f>Datos!$J$8:$L$8</xm:f>
          </x14:formula1>
          <xm:sqref>K22</xm:sqref>
        </x14:dataValidation>
        <x14:dataValidation type="list" allowBlank="1" showInputMessage="1" showErrorMessage="1" xr:uid="{45B3E021-D92E-4DCF-90B2-4F883B058F49}">
          <x14:formula1>
            <xm:f>Datos!$J$2:$K$2</xm:f>
          </x14:formula1>
          <xm:sqref>K16</xm:sqref>
        </x14:dataValidation>
        <x14:dataValidation type="list" allowBlank="1" showInputMessage="1" showErrorMessage="1" xr:uid="{25AFA50B-CEDC-450D-B8A4-BA19BF61B491}">
          <x14:formula1>
            <xm:f>Datos!$J$3:$K$3</xm:f>
          </x14:formula1>
          <xm:sqref>K17</xm:sqref>
        </x14:dataValidation>
        <x14:dataValidation type="list" allowBlank="1" showInputMessage="1" showErrorMessage="1" xr:uid="{91936782-4292-409A-8317-84074E742122}">
          <x14:formula1>
            <xm:f>Datos!$J$6:$K$6</xm:f>
          </x14:formula1>
          <xm:sqref>K20</xm:sqref>
        </x14:dataValidation>
        <x14:dataValidation type="list" allowBlank="1" showInputMessage="1" showErrorMessage="1" xr:uid="{D07DBD3F-6842-4C7B-9268-3DDAC0762BAE}">
          <x14:formula1>
            <xm:f>Datos!$J$7:$K$7</xm:f>
          </x14:formula1>
          <xm:sqref>K21</xm:sqref>
        </x14:dataValidation>
        <x14:dataValidation type="list" allowBlank="1" showInputMessage="1" showErrorMessage="1" xr:uid="{EAAB963F-0CF5-469B-B7DB-B14A9F07719D}">
          <x14:formula1>
            <xm:f>Datos!$A$11:$A$13</xm:f>
          </x14:formula1>
          <xm:sqref>U16:U22</xm:sqref>
        </x14:dataValidation>
        <x14:dataValidation type="list" allowBlank="1" showInputMessage="1" showErrorMessage="1" xr:uid="{614C0D72-05D9-4920-A3BE-64BB1CA2B35A}">
          <x14:formula1>
            <xm:f>Datos!$J$5:$L$5</xm:f>
          </x14:formula1>
          <xm:sqref>K19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7D971-522E-4F3F-84D3-FF51A5FCE34D}">
  <dimension ref="A1:D29"/>
  <sheetViews>
    <sheetView workbookViewId="0">
      <selection activeCell="Z16" sqref="Z16:Z22"/>
    </sheetView>
  </sheetViews>
  <sheetFormatPr baseColWidth="10" defaultRowHeight="15" x14ac:dyDescent="0.25"/>
  <cols>
    <col min="1" max="1" width="4.85546875" style="14" customWidth="1"/>
    <col min="2" max="2" width="77.42578125" style="14" customWidth="1"/>
    <col min="3" max="4" width="30.7109375" style="14" customWidth="1"/>
    <col min="5" max="16384" width="11.42578125" style="14"/>
  </cols>
  <sheetData>
    <row r="1" spans="1:4" ht="15.75" thickBot="1" x14ac:dyDescent="0.3">
      <c r="A1" s="185" t="s">
        <v>52</v>
      </c>
      <c r="B1" s="186"/>
      <c r="C1" s="186"/>
      <c r="D1" s="187"/>
    </row>
    <row r="2" spans="1:4" ht="15.75" thickBot="1" x14ac:dyDescent="0.3">
      <c r="A2" s="188" t="s">
        <v>53</v>
      </c>
      <c r="B2" s="15" t="s">
        <v>54</v>
      </c>
      <c r="C2" s="190" t="s">
        <v>55</v>
      </c>
      <c r="D2" s="191"/>
    </row>
    <row r="3" spans="1:4" ht="15.75" thickBot="1" x14ac:dyDescent="0.3">
      <c r="A3" s="189"/>
      <c r="B3" s="16" t="s">
        <v>56</v>
      </c>
      <c r="C3" s="18" t="s">
        <v>57</v>
      </c>
      <c r="D3" s="18" t="s">
        <v>7</v>
      </c>
    </row>
    <row r="4" spans="1:4" ht="15.75" thickBot="1" x14ac:dyDescent="0.3">
      <c r="A4" s="68">
        <v>1</v>
      </c>
      <c r="B4" s="17" t="s">
        <v>58</v>
      </c>
      <c r="C4" s="61"/>
      <c r="D4" s="61" t="s">
        <v>154</v>
      </c>
    </row>
    <row r="5" spans="1:4" ht="15.75" thickBot="1" x14ac:dyDescent="0.3">
      <c r="A5" s="68">
        <v>2</v>
      </c>
      <c r="B5" s="17" t="s">
        <v>59</v>
      </c>
      <c r="C5" s="61"/>
      <c r="D5" s="61" t="s">
        <v>154</v>
      </c>
    </row>
    <row r="6" spans="1:4" ht="15.75" thickBot="1" x14ac:dyDescent="0.3">
      <c r="A6" s="68">
        <v>3</v>
      </c>
      <c r="B6" s="17" t="s">
        <v>60</v>
      </c>
      <c r="C6" s="61"/>
      <c r="D6" s="61" t="s">
        <v>154</v>
      </c>
    </row>
    <row r="7" spans="1:4" ht="15.75" thickBot="1" x14ac:dyDescent="0.3">
      <c r="A7" s="68">
        <v>4</v>
      </c>
      <c r="B7" s="17" t="s">
        <v>61</v>
      </c>
      <c r="C7" s="61"/>
      <c r="D7" s="61" t="s">
        <v>154</v>
      </c>
    </row>
    <row r="8" spans="1:4" ht="15.75" thickBot="1" x14ac:dyDescent="0.3">
      <c r="A8" s="68">
        <v>5</v>
      </c>
      <c r="B8" s="17" t="s">
        <v>62</v>
      </c>
      <c r="C8" s="61"/>
      <c r="D8" s="61" t="s">
        <v>154</v>
      </c>
    </row>
    <row r="9" spans="1:4" ht="15.75" thickBot="1" x14ac:dyDescent="0.3">
      <c r="A9" s="68">
        <v>6</v>
      </c>
      <c r="B9" s="17" t="s">
        <v>63</v>
      </c>
      <c r="C9" s="61" t="s">
        <v>154</v>
      </c>
      <c r="D9" s="61"/>
    </row>
    <row r="10" spans="1:4" ht="15.75" thickBot="1" x14ac:dyDescent="0.3">
      <c r="A10" s="68">
        <v>7</v>
      </c>
      <c r="B10" s="17" t="s">
        <v>64</v>
      </c>
      <c r="C10" s="61"/>
      <c r="D10" s="61" t="s">
        <v>154</v>
      </c>
    </row>
    <row r="11" spans="1:4" ht="15.75" thickBot="1" x14ac:dyDescent="0.3">
      <c r="A11" s="68">
        <v>8</v>
      </c>
      <c r="B11" s="17" t="s">
        <v>65</v>
      </c>
      <c r="C11" s="61"/>
      <c r="D11" s="61" t="s">
        <v>154</v>
      </c>
    </row>
    <row r="12" spans="1:4" ht="15.75" thickBot="1" x14ac:dyDescent="0.3">
      <c r="A12" s="68">
        <v>9</v>
      </c>
      <c r="B12" s="17" t="s">
        <v>66</v>
      </c>
      <c r="C12" s="61"/>
      <c r="D12" s="61" t="s">
        <v>154</v>
      </c>
    </row>
    <row r="13" spans="1:4" ht="15.75" thickBot="1" x14ac:dyDescent="0.3">
      <c r="A13" s="68">
        <v>10</v>
      </c>
      <c r="B13" s="17" t="s">
        <v>67</v>
      </c>
      <c r="C13" s="61" t="s">
        <v>154</v>
      </c>
      <c r="D13" s="61"/>
    </row>
    <row r="14" spans="1:4" ht="15.75" thickBot="1" x14ac:dyDescent="0.3">
      <c r="A14" s="68">
        <v>11</v>
      </c>
      <c r="B14" s="17" t="s">
        <v>68</v>
      </c>
      <c r="C14" s="61"/>
      <c r="D14" s="61" t="s">
        <v>154</v>
      </c>
    </row>
    <row r="15" spans="1:4" ht="15.75" thickBot="1" x14ac:dyDescent="0.3">
      <c r="A15" s="68">
        <v>12</v>
      </c>
      <c r="B15" s="17" t="s">
        <v>69</v>
      </c>
      <c r="C15" s="61" t="s">
        <v>154</v>
      </c>
      <c r="D15" s="61"/>
    </row>
    <row r="16" spans="1:4" ht="15.75" thickBot="1" x14ac:dyDescent="0.3">
      <c r="A16" s="68">
        <v>13</v>
      </c>
      <c r="B16" s="17" t="s">
        <v>70</v>
      </c>
      <c r="C16" s="61" t="s">
        <v>154</v>
      </c>
      <c r="D16" s="61"/>
    </row>
    <row r="17" spans="1:4" ht="15.75" thickBot="1" x14ac:dyDescent="0.3">
      <c r="A17" s="68">
        <v>14</v>
      </c>
      <c r="B17" s="17" t="s">
        <v>71</v>
      </c>
      <c r="C17" s="61" t="s">
        <v>154</v>
      </c>
      <c r="D17" s="61"/>
    </row>
    <row r="18" spans="1:4" ht="15.75" thickBot="1" x14ac:dyDescent="0.3">
      <c r="A18" s="68">
        <v>15</v>
      </c>
      <c r="B18" s="17" t="s">
        <v>72</v>
      </c>
      <c r="C18" s="61"/>
      <c r="D18" s="61" t="s">
        <v>154</v>
      </c>
    </row>
    <row r="19" spans="1:4" ht="15.75" thickBot="1" x14ac:dyDescent="0.3">
      <c r="A19" s="68">
        <v>16</v>
      </c>
      <c r="B19" s="17" t="s">
        <v>73</v>
      </c>
      <c r="C19" s="61"/>
      <c r="D19" s="61" t="s">
        <v>154</v>
      </c>
    </row>
    <row r="20" spans="1:4" ht="15.75" thickBot="1" x14ac:dyDescent="0.3">
      <c r="A20" s="68">
        <v>17</v>
      </c>
      <c r="B20" s="17" t="s">
        <v>74</v>
      </c>
      <c r="C20" s="61"/>
      <c r="D20" s="61" t="s">
        <v>154</v>
      </c>
    </row>
    <row r="21" spans="1:4" ht="15.75" thickBot="1" x14ac:dyDescent="0.3">
      <c r="A21" s="68">
        <v>18</v>
      </c>
      <c r="B21" s="17" t="s">
        <v>75</v>
      </c>
      <c r="C21" s="61"/>
      <c r="D21" s="61" t="s">
        <v>154</v>
      </c>
    </row>
    <row r="22" spans="1:4" ht="15.75" thickBot="1" x14ac:dyDescent="0.3">
      <c r="A22" s="20">
        <v>19</v>
      </c>
      <c r="B22" s="17" t="s">
        <v>76</v>
      </c>
      <c r="C22" s="61"/>
      <c r="D22" s="61" t="s">
        <v>154</v>
      </c>
    </row>
    <row r="23" spans="1:4" ht="15" customHeight="1" thickBot="1" x14ac:dyDescent="0.3">
      <c r="A23" s="196" t="s">
        <v>77</v>
      </c>
      <c r="B23" s="197"/>
      <c r="C23" s="59">
        <f>+COUNTA(C4:C22)</f>
        <v>5</v>
      </c>
      <c r="D23" s="59">
        <f>+COUNTA(D4:D22)</f>
        <v>14</v>
      </c>
    </row>
    <row r="24" spans="1:4" x14ac:dyDescent="0.25">
      <c r="A24" s="192" t="s">
        <v>78</v>
      </c>
      <c r="B24" s="192"/>
      <c r="C24" s="193"/>
      <c r="D24" s="193"/>
    </row>
    <row r="25" spans="1:4" x14ac:dyDescent="0.25">
      <c r="A25" s="194" t="s">
        <v>79</v>
      </c>
      <c r="B25" s="194"/>
      <c r="C25" s="194"/>
      <c r="D25" s="194"/>
    </row>
    <row r="26" spans="1:4" ht="15.75" thickBot="1" x14ac:dyDescent="0.3">
      <c r="A26" s="195" t="s">
        <v>80</v>
      </c>
      <c r="B26" s="195"/>
      <c r="C26" s="195"/>
      <c r="D26" s="195"/>
    </row>
    <row r="27" spans="1:4" ht="15.75" thickBot="1" x14ac:dyDescent="0.3">
      <c r="A27" s="179" t="s">
        <v>81</v>
      </c>
      <c r="B27" s="180"/>
      <c r="C27" s="181"/>
      <c r="D27" s="60" t="str">
        <f>+IF(C23&lt;=5,"X", " ")</f>
        <v>X</v>
      </c>
    </row>
    <row r="28" spans="1:4" ht="15.75" thickBot="1" x14ac:dyDescent="0.3">
      <c r="A28" s="179" t="s">
        <v>82</v>
      </c>
      <c r="B28" s="180"/>
      <c r="C28" s="181"/>
      <c r="D28" s="60" t="str">
        <f>+IF(AND(C23&gt;5,C23&lt;12),"X"," ")</f>
        <v xml:space="preserve"> </v>
      </c>
    </row>
    <row r="29" spans="1:4" ht="15.75" thickBot="1" x14ac:dyDescent="0.3">
      <c r="A29" s="182" t="s">
        <v>83</v>
      </c>
      <c r="B29" s="183"/>
      <c r="C29" s="184"/>
      <c r="D29" s="60" t="str">
        <f>+IF(C23&gt;12,"X"," ")</f>
        <v xml:space="preserve"> </v>
      </c>
    </row>
  </sheetData>
  <mergeCells count="10">
    <mergeCell ref="A26:D26"/>
    <mergeCell ref="A27:C27"/>
    <mergeCell ref="A28:C28"/>
    <mergeCell ref="A29:C29"/>
    <mergeCell ref="A1:D1"/>
    <mergeCell ref="A2:A3"/>
    <mergeCell ref="C2:D2"/>
    <mergeCell ref="A23:B23"/>
    <mergeCell ref="A24:D24"/>
    <mergeCell ref="A25:D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R1</vt:lpstr>
      <vt:lpstr>Datos</vt:lpstr>
      <vt:lpstr>ENCUESTA DE IMPACTO - R1</vt:lpstr>
      <vt:lpstr>R2</vt:lpstr>
      <vt:lpstr>ENCUESTA DE IMPACTO - R2</vt:lpstr>
      <vt:lpstr>R3</vt:lpstr>
      <vt:lpstr>ENCUESTA DE IMPACTO - R3</vt:lpstr>
      <vt:lpstr>R4</vt:lpstr>
      <vt:lpstr>ENCUESTA DE IMPACTO - R4</vt:lpstr>
      <vt:lpstr>R5</vt:lpstr>
      <vt:lpstr>ENCUESTA DE IMPACTO - R5</vt:lpstr>
      <vt:lpstr>'R1'!Área_de_impresión</vt:lpstr>
      <vt:lpstr>'R2'!Área_de_impresión</vt:lpstr>
      <vt:lpstr>'R3'!Área_de_impresión</vt:lpstr>
      <vt:lpstr>'R4'!Área_de_impresión</vt:lpstr>
      <vt:lpstr>'R5'!Área_de_impresión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Betancour Garcia</dc:creator>
  <cp:lastModifiedBy>Willington Granados Herrera</cp:lastModifiedBy>
  <cp:lastPrinted>2021-12-14T22:22:11Z</cp:lastPrinted>
  <dcterms:created xsi:type="dcterms:W3CDTF">2020-01-16T20:08:19Z</dcterms:created>
  <dcterms:modified xsi:type="dcterms:W3CDTF">2022-01-28T18:31:07Z</dcterms:modified>
</cp:coreProperties>
</file>