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howInkAnnotation="0"/>
  <mc:AlternateContent xmlns:mc="http://schemas.openxmlformats.org/markup-compatibility/2006">
    <mc:Choice Requires="x15">
      <x15ac:absPath xmlns:x15ac="http://schemas.microsoft.com/office/spreadsheetml/2010/11/ac" url="C:\Users\yulyg\Desktop\MAPAS DE RIESGOS PROCESOS\ESTRATÉGICOS\"/>
    </mc:Choice>
  </mc:AlternateContent>
  <xr:revisionPtr revIDLastSave="0" documentId="8_{E4D01EF3-8FB1-4244-8C9E-EDB19791CF25}" xr6:coauthVersionLast="36" xr6:coauthVersionMax="36" xr10:uidLastSave="{00000000-0000-0000-0000-000000000000}"/>
  <bookViews>
    <workbookView xWindow="0" yWindow="465" windowWidth="25605" windowHeight="12225" activeTab="1" xr2:uid="{00000000-000D-0000-FFFF-FFFF00000000}"/>
  </bookViews>
  <sheets>
    <sheet name="MAPA DE RIESGOS CORRUPCIÓN" sheetId="2" state="hidden" r:id="rId1"/>
    <sheet name="FORMATO" sheetId="6" r:id="rId2"/>
    <sheet name="INSTRUCTIVO DE DILIGENCIAMIENTO"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94" i="6" l="1"/>
  <c r="J87" i="6"/>
  <c r="J80" i="6"/>
  <c r="J73" i="6"/>
  <c r="J66" i="6"/>
  <c r="J59" i="6"/>
  <c r="J52" i="6"/>
  <c r="J45" i="6"/>
  <c r="J38" i="6"/>
  <c r="J31" i="6"/>
  <c r="H94" i="6"/>
  <c r="H87" i="6"/>
  <c r="H80" i="6"/>
  <c r="H73" i="6"/>
  <c r="H66" i="6"/>
  <c r="H59" i="6"/>
  <c r="H52" i="6"/>
  <c r="H45" i="6"/>
  <c r="H38" i="6"/>
  <c r="H31" i="6"/>
  <c r="O100" i="6" l="1"/>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K96" i="6"/>
  <c r="K94" i="6"/>
  <c r="K89" i="6"/>
  <c r="K87" i="6"/>
  <c r="K82" i="6"/>
  <c r="K80" i="6"/>
  <c r="K75" i="6"/>
  <c r="K73" i="6"/>
  <c r="K68" i="6"/>
  <c r="K66" i="6"/>
  <c r="K61" i="6"/>
  <c r="K59" i="6"/>
  <c r="K54" i="6"/>
  <c r="K52" i="6"/>
  <c r="K47" i="6"/>
  <c r="K45" i="6"/>
  <c r="K40" i="6"/>
  <c r="K38" i="6"/>
  <c r="K33" i="6"/>
  <c r="K31" i="6"/>
  <c r="P66" i="6" l="1"/>
  <c r="Q66" i="6" s="1"/>
  <c r="S66" i="6" s="1"/>
  <c r="T66" i="6" s="1"/>
  <c r="V66" i="6" s="1"/>
  <c r="P94" i="6"/>
  <c r="Q94" i="6" s="1"/>
  <c r="S94" i="6" s="1"/>
  <c r="T94" i="6" s="1"/>
  <c r="V94" i="6" s="1"/>
  <c r="P45" i="6"/>
  <c r="Q45" i="6" s="1"/>
  <c r="S45" i="6" s="1"/>
  <c r="T45" i="6" s="1"/>
  <c r="U45" i="6" s="1"/>
  <c r="P73" i="6"/>
  <c r="Q73" i="6" s="1"/>
  <c r="S73" i="6" s="1"/>
  <c r="T73" i="6" s="1"/>
  <c r="U73" i="6" s="1"/>
  <c r="P38" i="6"/>
  <c r="Q38" i="6" s="1"/>
  <c r="S38" i="6" s="1"/>
  <c r="T38" i="6" s="1"/>
  <c r="W38" i="6" s="1"/>
  <c r="P31" i="6"/>
  <c r="Q31" i="6" s="1"/>
  <c r="S31" i="6" s="1"/>
  <c r="T31" i="6" s="1"/>
  <c r="W31" i="6" s="1"/>
  <c r="P59" i="6"/>
  <c r="Q59" i="6" s="1"/>
  <c r="S59" i="6" s="1"/>
  <c r="T59" i="6" s="1"/>
  <c r="U59" i="6" s="1"/>
  <c r="P87" i="6"/>
  <c r="Q87" i="6" s="1"/>
  <c r="S87" i="6" s="1"/>
  <c r="T87" i="6" s="1"/>
  <c r="U87" i="6" s="1"/>
  <c r="P52" i="6"/>
  <c r="Q52" i="6" s="1"/>
  <c r="S52" i="6" s="1"/>
  <c r="T52" i="6" s="1"/>
  <c r="V52" i="6" s="1"/>
  <c r="P80" i="6"/>
  <c r="Q80" i="6" s="1"/>
  <c r="S80" i="6" s="1"/>
  <c r="T80" i="6" s="1"/>
  <c r="U80" i="6" s="1"/>
  <c r="W80" i="6" l="1"/>
  <c r="V59" i="6"/>
  <c r="W61" i="6" s="1"/>
  <c r="V38" i="6"/>
  <c r="V31" i="6"/>
  <c r="W66" i="6"/>
  <c r="U31" i="6"/>
  <c r="V73" i="6"/>
  <c r="W75" i="6" s="1"/>
  <c r="W73" i="6"/>
  <c r="V80" i="6"/>
  <c r="W82" i="6" s="1"/>
  <c r="U52" i="6"/>
  <c r="W54" i="6" s="1"/>
  <c r="W94" i="6"/>
  <c r="U94" i="6"/>
  <c r="W96" i="6" s="1"/>
  <c r="U66" i="6"/>
  <c r="W68" i="6" s="1"/>
  <c r="W87" i="6"/>
  <c r="V87" i="6"/>
  <c r="W89" i="6" s="1"/>
  <c r="W59" i="6"/>
  <c r="U38" i="6"/>
  <c r="V45" i="6"/>
  <c r="W47" i="6" s="1"/>
  <c r="W45" i="6"/>
  <c r="W52" i="6"/>
  <c r="W40" i="6" l="1"/>
  <c r="W33" i="6"/>
  <c r="H10" i="6" l="1"/>
  <c r="H17" i="6"/>
  <c r="O10" i="6" l="1"/>
  <c r="O16" i="6"/>
  <c r="O15" i="6"/>
  <c r="O14" i="6"/>
  <c r="O13" i="6"/>
  <c r="O12" i="6"/>
  <c r="O11" i="6"/>
  <c r="K12" i="6"/>
  <c r="K19" i="6" l="1"/>
  <c r="H24" i="6" l="1"/>
  <c r="K26" i="6"/>
  <c r="O30" i="6"/>
  <c r="O29" i="6"/>
  <c r="O28" i="6"/>
  <c r="O27" i="6"/>
  <c r="O26" i="6"/>
  <c r="O25" i="6"/>
  <c r="O24" i="6"/>
  <c r="J24" i="6"/>
  <c r="O23" i="6"/>
  <c r="O22" i="6"/>
  <c r="O21" i="6"/>
  <c r="O20" i="6"/>
  <c r="O19" i="6"/>
  <c r="O18" i="6"/>
  <c r="O17" i="6"/>
  <c r="J17" i="6"/>
  <c r="J10" i="6"/>
  <c r="K24" i="6" l="1"/>
  <c r="P24" i="6"/>
  <c r="Q24" i="6" s="1"/>
  <c r="S24" i="6" s="1"/>
  <c r="P17" i="6"/>
  <c r="Q17" i="6" s="1"/>
  <c r="S17" i="6" s="1"/>
  <c r="K10" i="6"/>
  <c r="K17" i="6"/>
  <c r="T24" i="6" l="1"/>
  <c r="T17" i="6"/>
  <c r="V24" i="6" l="1"/>
  <c r="W24" i="6"/>
  <c r="W17" i="6"/>
  <c r="V17" i="6"/>
  <c r="U17" i="6"/>
  <c r="U24" i="6"/>
  <c r="W19" i="6" l="1"/>
  <c r="W26" i="6"/>
  <c r="P10" i="6"/>
  <c r="N39" i="2"/>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Q10" i="6"/>
  <c r="O33" i="2"/>
  <c r="P33" i="2" s="1"/>
  <c r="S33" i="2" s="1"/>
  <c r="I33" i="2"/>
  <c r="Q26" i="2"/>
  <c r="R26" i="2" s="1"/>
  <c r="V26" i="2" s="1"/>
  <c r="S26" i="2"/>
  <c r="I26" i="2"/>
  <c r="O19" i="2"/>
  <c r="P19" i="2" s="1"/>
  <c r="S19" i="2" s="1"/>
  <c r="I19" i="2"/>
  <c r="F12" i="2"/>
  <c r="S10" i="6" l="1"/>
  <c r="T10" i="6" s="1"/>
  <c r="Q19" i="2"/>
  <c r="R19" i="2" s="1"/>
  <c r="V19" i="2" s="1"/>
  <c r="Q33" i="2"/>
  <c r="R33" i="2" s="1"/>
  <c r="X33" i="2"/>
  <c r="T33" i="2"/>
  <c r="Y33" i="2" s="1"/>
  <c r="J33" i="2"/>
  <c r="J35" i="2"/>
  <c r="W19" i="2"/>
  <c r="T26" i="2"/>
  <c r="Y26" i="2" s="1"/>
  <c r="Z26" i="2" s="1"/>
  <c r="X26" i="2"/>
  <c r="J26" i="2"/>
  <c r="J28" i="2"/>
  <c r="J21" i="2"/>
  <c r="J19" i="2"/>
  <c r="T19" i="2"/>
  <c r="Y19" i="2" s="1"/>
  <c r="X19" i="2"/>
  <c r="N14" i="2"/>
  <c r="N15" i="2"/>
  <c r="V10" i="6" l="1"/>
  <c r="U10" i="6"/>
  <c r="W10" i="6"/>
  <c r="V33" i="2"/>
  <c r="W33" i="2"/>
  <c r="Z33" i="2" s="1"/>
  <c r="Z19" i="2"/>
  <c r="AA21" i="2" s="1"/>
  <c r="AA28" i="2"/>
  <c r="AA26" i="2"/>
  <c r="H12" i="2"/>
  <c r="N12" i="2"/>
  <c r="N13" i="2"/>
  <c r="N16" i="2"/>
  <c r="N17" i="2"/>
  <c r="N18" i="2"/>
  <c r="AA33" i="2" l="1"/>
  <c r="AA35" i="2"/>
  <c r="AA19" i="2"/>
  <c r="I12" i="2"/>
  <c r="J12" i="2" s="1"/>
  <c r="O12" i="2"/>
  <c r="P12" i="2" s="1"/>
  <c r="S12" i="2" s="1"/>
  <c r="W12" i="6" l="1"/>
  <c r="Q12" i="2"/>
  <c r="R12" i="2" s="1"/>
  <c r="V12" i="2" s="1"/>
  <c r="X12" i="2"/>
  <c r="T12" i="2"/>
  <c r="Y12" i="2" s="1"/>
  <c r="J14" i="2"/>
  <c r="W12" i="2" l="1"/>
  <c r="Z12" i="2" s="1"/>
  <c r="AA14" i="2" s="1"/>
  <c r="AA12" i="2" l="1"/>
</calcChain>
</file>

<file path=xl/sharedStrings.xml><?xml version="1.0" encoding="utf-8"?>
<sst xmlns="http://schemas.openxmlformats.org/spreadsheetml/2006/main" count="595" uniqueCount="231">
  <si>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</si>
  <si>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</si>
  <si>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</si>
  <si>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</si>
  <si>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</si>
  <si>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</si>
  <si>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</si>
  <si>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</si>
  <si>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</si>
  <si>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</si>
  <si>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</si>
  <si>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</si>
  <si>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</si>
  <si>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</si>
  <si>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</si>
  <si>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</si>
  <si>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</si>
  <si>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</si>
  <si>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</si>
  <si>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</si>
  <si>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</si>
  <si>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</si>
  <si>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</si>
  <si>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</si>
  <si>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</si>
  <si>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INSTRUCCIONES DE DILIGENCIAMIENTO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</si>
  <si>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</si>
  <si>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</si>
  <si>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</si>
  <si>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</si>
  <si>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</si>
  <si>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</si>
  <si>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</si>
  <si>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</si>
  <si>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</si>
  <si>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</si>
  <si>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</si>
  <si>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</si>
  <si>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</si>
  <si>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</si>
  <si>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</si>
  <si>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</si>
  <si>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</si>
  <si>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</si>
  <si>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</si>
  <si>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</si>
  <si>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</si>
  <si>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</si>
  <si>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</si>
  <si>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</si>
  <si>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</si>
  <si>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</si>
  <si>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</si>
  <si>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</si>
  <si>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</si>
  <si>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</si>
  <si>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</si>
  <si>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</si>
  <si>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</si>
  <si>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Se establecen siete preguntas con el fin de determinar que controles se aplican a cada uno de los procesos que sean analizados. A continuación se establece una casilla con las opciones de respuesta SI/NO que se debe responder para cada una de las siete preguntas relacionadas.</t>
  </si>
  <si>
    <t xml:space="preserve">CONTROL </t>
  </si>
  <si>
    <t>PROCESO/
OBJETIVO</t>
  </si>
  <si>
    <t>ACCIONES DE CONTINGENCIA</t>
  </si>
  <si>
    <t>ÁREA*/ OBJETIVO</t>
  </si>
  <si>
    <t>TIPO DE RIESGO</t>
  </si>
  <si>
    <t>(1) INSIGNIFICANTE</t>
  </si>
  <si>
    <t>ESTRATÉGICO</t>
  </si>
  <si>
    <t>(2) MENOR</t>
  </si>
  <si>
    <t>DE IMAGEN</t>
  </si>
  <si>
    <t>(3) MODERADO</t>
  </si>
  <si>
    <t>OPERATIVO</t>
  </si>
  <si>
    <t>(4) MAYOR</t>
  </si>
  <si>
    <t>(5) CATASTRÓFICO</t>
  </si>
  <si>
    <t>TECNOLOGÍA</t>
  </si>
  <si>
    <t>DESCRIPCIÓN DE CAMBIOS EN RIESGOS</t>
  </si>
  <si>
    <t>FECHA DE ACTUALIZACIÓN:</t>
  </si>
  <si>
    <t>ANÁLISIS DEL RIESGO</t>
  </si>
  <si>
    <t xml:space="preserve">Para el diligenciamiento de este instrumento tenga en cuenta:
La formulación se realiza 1 vez al año con el apoyo de la Oficina Asesora de Planeación 
Los seguimientos (A ser públicados con corte a las fechas 30 de abril, 31 de agosto y 31 de diciembre de cada año) será efectuado por la Oficina de Control Interno. </t>
  </si>
  <si>
    <t xml:space="preserve">Registrar la fecha en la que le documento es firmado por el líder del área. </t>
  </si>
  <si>
    <t>PROCESO/OBJETIVO
ÁREA*/ OBJETIVO</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</si>
  <si>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Calibri"/>
        <family val="2"/>
        <scheme val="minor"/>
      </rPr>
      <t xml:space="preserve">Ejemplo. </t>
    </r>
    <r>
      <rPr>
        <sz val="12"/>
        <color theme="1"/>
        <rFont val="Calibri"/>
        <family val="2"/>
        <scheme val="minor"/>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</si>
  <si>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 xml:space="preserve">Son los medios, las circunstancias y agentes generadores de riesgo, entendidos todos los sujetos u objetos que tienen la capacidad de originar un riesgo. Este campo debe ser diligenciado describiendo brevemente la causa del riesgo identificado.
</t>
  </si>
  <si>
    <r>
      <t xml:space="preserve">Para diligenciar este campo selecccione entre las opciones que le da la ventana, si no parecen las opciones digite la clase de riesgo identificado, según la clasificación que se da a continuación.
El Riesgo está vinculado con todo el quehacer; se podría afirmar que no hay actividad que deje de incluir el riesgo como una posibilidad. Los riesgos no son sólo de carácter económico o están únicamente relacionados con entidades financieras o con lo que se ha denominado
riesgos profesionales; éstos hacen parte de cualquier gestión que se realice.
Entre las clases de riesgos que pueden presentarse están:
</t>
    </r>
    <r>
      <rPr>
        <b/>
        <sz val="12"/>
        <color theme="1"/>
        <rFont val="Calibri"/>
        <family val="2"/>
        <scheme val="minor"/>
      </rPr>
      <t>Riesgo Estratégico:</t>
    </r>
    <r>
      <rPr>
        <sz val="12"/>
        <color theme="1"/>
        <rFont val="Calibri"/>
        <family val="2"/>
        <scheme val="minor"/>
      </rPr>
      <t xml:space="preserv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
</t>
    </r>
    <r>
      <rPr>
        <b/>
        <sz val="12"/>
        <color theme="1"/>
        <rFont val="Calibri"/>
        <family val="2"/>
        <scheme val="minor"/>
      </rPr>
      <t>Riesgos de Imagen:</t>
    </r>
    <r>
      <rPr>
        <sz val="12"/>
        <color theme="1"/>
        <rFont val="Calibri"/>
        <family val="2"/>
        <scheme val="minor"/>
      </rPr>
      <t xml:space="preserve"> Están relacionados con la percepción y la confianza por parte de la ciudadanía hacia la institución.
</t>
    </r>
    <r>
      <rPr>
        <b/>
        <sz val="12"/>
        <color theme="1"/>
        <rFont val="Calibri"/>
        <family val="2"/>
        <scheme val="minor"/>
      </rPr>
      <t>Riesgos Operativos:</t>
    </r>
    <r>
      <rPr>
        <sz val="12"/>
        <color theme="1"/>
        <rFont val="Calibri"/>
        <family val="2"/>
        <scheme val="minor"/>
      </rPr>
      <t xml:space="preserve"> Comprenden riesgos provenientes del funcionamiento y operatividad de los sistemas de información institucional, de la definición de los procesos, de la estructura de la entidad, de la articulación entre dependencias.
</t>
    </r>
    <r>
      <rPr>
        <b/>
        <sz val="12"/>
        <color theme="1"/>
        <rFont val="Calibri"/>
        <family val="2"/>
        <scheme val="minor"/>
      </rPr>
      <t>Riesgos Financieros:</t>
    </r>
    <r>
      <rPr>
        <sz val="12"/>
        <color theme="1"/>
        <rFont val="Calibri"/>
        <family val="2"/>
        <scheme val="minor"/>
      </rPr>
      <t xml:space="preserve"> Se relacionan con el manejo de los recursos de la entidad que incluyen la ejecución presupuestal, la elaboración de los estados financieros, los pagos, manejos de excedentes de tesorería y el manejo sobre los bienes.
</t>
    </r>
    <r>
      <rPr>
        <b/>
        <sz val="12"/>
        <color theme="1"/>
        <rFont val="Calibri"/>
        <family val="2"/>
        <scheme val="minor"/>
      </rPr>
      <t>Riesgos de Cumplimiento:</t>
    </r>
    <r>
      <rPr>
        <sz val="12"/>
        <color theme="1"/>
        <rFont val="Calibri"/>
        <family val="2"/>
        <scheme val="minor"/>
      </rPr>
      <t xml:space="preserve"> Se asocian con la capacidad de la entidad para cumplir con los requisitos legales, contractuales, de ética pública y en general con su compromiso ante la comunidad.
</t>
    </r>
    <r>
      <rPr>
        <b/>
        <sz val="12"/>
        <color theme="1"/>
        <rFont val="Calibri"/>
        <family val="2"/>
        <scheme val="minor"/>
      </rPr>
      <t>Riesgos de Tecnología:</t>
    </r>
    <r>
      <rPr>
        <sz val="12"/>
        <color theme="1"/>
        <rFont val="Calibri"/>
        <family val="2"/>
        <scheme val="minor"/>
      </rPr>
      <t xml:space="preserve"> Están relacionados con la capacidad tecnológica de la Entidad para satisfacer sus necesidades actuales y futuras y el cumplimiento de la misión.</t>
    </r>
  </si>
  <si>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t>
    </r>
    <r>
      <rPr>
        <b/>
        <sz val="12"/>
        <color theme="1"/>
        <rFont val="Calibri"/>
        <family val="2"/>
        <scheme val="minor"/>
      </rPr>
      <t>COMO HERRAMIENTA BÁSICA PARA EL ANÁLISIS DEL CONTEXTO DEL PROCESO SE SUGIERE UTILIZAR LAS CARACTERIZACIONES DE LOS MISMOS, DONDE ES POSIBLE CONTAR CON ESTE PANORAMA. SI ESTOS DOCUMENTOS ESTÁN DESACTUALIZADOS O NO SE HAN ELABORADO, ES IMPORTANTE ACTUALIZARLOS O ELABORARLOS ANTES DE CONTINUAR CON LA METODOLOGÍA DE ADMINISTRACIÓN DEL RIESGO.</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</si>
  <si>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</si>
  <si>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r>
      <t xml:space="preserve">ZONA DE RIESGO INHERENTE
</t>
    </r>
    <r>
      <rPr>
        <sz val="11"/>
        <color theme="1"/>
        <rFont val="Calibri"/>
        <family val="2"/>
        <scheme val="minor"/>
      </rPr>
      <t>Hace referencia al riesgo antes de analizar los controles que se tengan para que el mismo no se materialice</t>
    </r>
    <r>
      <rPr>
        <b/>
        <sz val="11"/>
        <color theme="1"/>
        <rFont val="Calibri"/>
        <family val="2"/>
        <scheme val="minor"/>
      </rPr>
      <t>.</t>
    </r>
  </si>
  <si>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t>
  </si>
  <si>
    <t xml:space="preserve"> Son las consecuencias o efectos que puede generar la materialización del riesgo en la entidad. 
</t>
  </si>
  <si>
    <t>El instrumento está formulado para realizar el cruce entre los valores de las variables de Probabilidad e Impacto.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</si>
  <si>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</si>
  <si>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r>
      <t>CONTROLES</t>
    </r>
    <r>
      <rPr>
        <sz val="11"/>
        <color theme="1"/>
        <rFont val="Calibri"/>
        <family val="2"/>
        <scheme val="minor"/>
      </rPr>
      <t xml:space="preserve"> 
(Preguntas de la existencia de controles)</t>
    </r>
  </si>
  <si>
    <r>
      <t xml:space="preserve">¿El control previene la materialización del riesgo (afecta probabilidad)
¿El control permite enfrentar la situación en caso de materialización (afecta impacto)?
Se debe definir después de hacer análisis del proceso y sus controles si la existencia o falta de los mismos puede afectar la probabilidad o el impacto. En esta celda solo se debe seleccionar en la lista desplegable Impacto o Probabilidad, el instrumento está formulado para calcular autimanticamente la zona de </t>
    </r>
    <r>
      <rPr>
        <b/>
        <sz val="12"/>
        <color theme="1"/>
        <rFont val="Calibri"/>
        <family val="2"/>
        <scheme val="minor"/>
      </rPr>
      <t>riesgo residual</t>
    </r>
    <r>
      <rPr>
        <sz val="12"/>
        <color theme="1"/>
        <rFont val="Calibri"/>
        <family val="2"/>
        <scheme val="minor"/>
      </rPr>
      <t xml:space="preserve"> en la que se clasifica el riesgo y que es con la que hay que definir que acciones se deben implementar para llevar los riesgos identificados  a ZONA DE RIESGO BAJO, zona de riesgo que nos indica que en caso de que el riesgo se materilice el instituto es capaz de asumir el impacto ya que su incidencia será minima.</t>
    </r>
  </si>
  <si>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</si>
  <si>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t xml:space="preserve">ACCIONES ASOCIADAS AL CONTROL
</t>
  </si>
  <si>
    <t xml:space="preserve">Se debe definir el periodo de tiempo en el cual se van a implementar las acciones que se llevarán a cabo para controlar y llevar a ZONA DE RIESGO BAJA los riesgos identificados. </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</si>
  <si>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</si>
  <si>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Se deben registrar las evidencias de las acciones ejecutadas, es decir actas, avances en los documentos, entre otros que se consideren para este fin.</t>
  </si>
  <si>
    <t>TIEMPO
(SEGUIMIENTO)</t>
  </si>
  <si>
    <t xml:space="preserve">Se debe registrar las fechas en las que se realizan las acciones de seguimiento. </t>
  </si>
  <si>
    <t>MONITOREO Y REVISIÓN
(SEGUIMIENTO)</t>
  </si>
  <si>
    <t>Se deben nombrar las acciones que se realizán para avanzar en el fortalecimiento de los controles, es decir, reunión con el areá…, avance en el documento…, oficialización del procedimiento… (dependiendo de las acciones asociadas al control que se hayan determinado)</t>
  </si>
  <si>
    <t>Nombrar el cargo de la persona que lideró el avance de la acción.</t>
  </si>
  <si>
    <t>se deben definir los elementos con lo cuales se medirá el avance de la ejecución.</t>
  </si>
  <si>
    <t>FORMULACIÓN</t>
  </si>
  <si>
    <t>SEGUIMIENTO 1</t>
  </si>
  <si>
    <t>SEGUIMIENTO 2</t>
  </si>
  <si>
    <t>P</t>
  </si>
  <si>
    <t>I</t>
  </si>
  <si>
    <t>PROCESO</t>
  </si>
  <si>
    <t>FORMATO</t>
  </si>
  <si>
    <t>GESTIÓN DE MEJORAMIENTO</t>
  </si>
  <si>
    <t>CÓDIGO</t>
  </si>
  <si>
    <t>PÁGINA</t>
  </si>
  <si>
    <t>VERSIÓN</t>
  </si>
  <si>
    <t>VIGENTE DESDE</t>
  </si>
  <si>
    <t>REFORMULACIÓN</t>
  </si>
  <si>
    <t>FECHA  (DIA/MES/AAAA)</t>
  </si>
  <si>
    <t>MAPA DE RIESGOS DE GESTIÓN</t>
  </si>
  <si>
    <t>PERIODO DE EJECUCIÓN</t>
  </si>
  <si>
    <t>* El campo "Área" solo aplica al interior del IDIPRON para entender el objetivo del área donde se genera el riesgo y el alcance del mismo  
*Este formato se debe diligenciar y archivar en digital y debe ser enviada su aprobación por el líder de proceso correspondiente y correo autorizado.</t>
  </si>
  <si>
    <t>M-MEJ-FT-009</t>
  </si>
  <si>
    <t>07</t>
  </si>
  <si>
    <t xml:space="preserve">• El área de comunicaciones comunica sobre el uso inadecuado del logo a los funcionarios que por desconocimiento han implementado el incorrecto. 
• El área de comunicaciones envía o informa el logo oficial para que este sea instaurado. 
</t>
  </si>
  <si>
    <t>6 meses</t>
  </si>
  <si>
    <t xml:space="preserve">Trimestral </t>
  </si>
  <si>
    <t xml:space="preserve">No se hace un control para realizar un back up de la información. </t>
  </si>
  <si>
    <t xml:space="preserve">• El área de comunicaciones realizará un backup temporal en una unidad externa, mientras se establecen las acciones necesarias para mitigar el riesgo. 
</t>
  </si>
  <si>
    <t>10 meses</t>
  </si>
  <si>
    <t xml:space="preserve">•Actualización del procedimiento por parte del área de sistemas 
•Diseño del instructivo para la realización de los Backups 
•Backpus histórico provisional mientras se actualiza el procedimiento y define el instructivo 
</t>
  </si>
  <si>
    <t xml:space="preserve">• Falta de transparencia de la información ante la comunidad 
• Sanciones por parte de los entes de control
</t>
  </si>
  <si>
    <t xml:space="preserve">Actualmente no se hace un control para  evidenciar de manera adecuada la oportuna publicación de la información  </t>
  </si>
  <si>
    <t xml:space="preserve">
• Se recibe la información proveniente de las demás áreas, procediendo así a realizar la publicación de manera inmediata. </t>
  </si>
  <si>
    <t xml:space="preserve">11 meses </t>
  </si>
  <si>
    <t xml:space="preserve">Establecer un mecanismo de alertas  que permita la publicación oportuna de información Institucional de interés general en la página web. </t>
  </si>
  <si>
    <t xml:space="preserve">• Realizar durante la vigencia  9  alertas de publicación de información a las áreas priorizadas en la mesa de ley de transparencia.
•  Levantamiento de la información que se debe publicar por áreas 
•  Diseño de calendarios.
• Priorizar con el comité los ítems de información sobre los que realizaran las alertas.
• Realizar las alertas mensuales vía correo electrónico a las áreas priorizadas.
</t>
  </si>
  <si>
    <t>COMUNICACIONES</t>
  </si>
  <si>
    <t>INVESTIGACIONES</t>
  </si>
  <si>
    <t xml:space="preserve">  - Por el inadecuado proceso de archivo u organización de la información que es materia de investigación
- Por la ausencia en la clasificación de acuerdo con las categorías de investigación.
- Que no se haga una revisión rigurosa de fuentes y que no se profundice en cada una de estas.
- Que no se cuente con una contextualización sobre la investigación que se está realizando.
 - Que no se cuente con una formación en investigación social.</t>
  </si>
  <si>
    <t>La pérdida o ausencia de información en los distintos procesos de investigaciones</t>
  </si>
  <si>
    <t xml:space="preserve"> - Estudios de investigación sin rigurosidad sin un alto nivel académico.
- Puede formular rutas de trabajo inadecuadas o insuficientes para la gestión institucional.</t>
  </si>
  <si>
    <t xml:space="preserve"> - No se cuente con una contextualización sobre las dinámicas de calle, y sobre la niñez y juventud.
- Que el Diseño Metodológico no involucre actores y fuentes relevantes para abordar la problemática que se está abordando
- Que la pregunta de investigación e hipótesis no estén formuladas con la rigurosidad necesaria.
- Que en el proceso de campo y de análisis de la información no se implementen los controles necesarios.</t>
  </si>
  <si>
    <t>Que los productos de investigación no sean relevantes para la misionalidad del IDIPRON</t>
  </si>
  <si>
    <t xml:space="preserve"> - Consolidar un producto de investigación que no contiene el nivel de profundidad de las dinámicas de calle que requiere la entidad
- Que no sea tenido en cuenta el producto de investigación para el accionar del IDIPRON.
- En caso de que se tome en cuenta el producto de investigación, puede llegar a tomarse decisiones inadecuadas e insuficientes a la Misión del IDIPRON.</t>
  </si>
  <si>
    <t xml:space="preserve"> - No se deje soporte ni evidencia de los compromisos que asume cada área con la cual se está articulando el proceso de investigación.
- Que los compromisos adquiridos por las otras áreas no hagan parte de sus planes de trabajo.
- Que las otras áreas no reconozcan la importancia del ejercicio de indagación.</t>
  </si>
  <si>
    <t>Incumplimiento de los compromisos por parte de otras áreas en el marco de ejercicios de indagación conjuntos o de aquellos que reciben asesoría técnica por parte del área de investigaciones</t>
  </si>
  <si>
    <t xml:space="preserve">
   - Retraso en la entrega de los productos de investigación
- Afectación al plan de trabajo del área
</t>
  </si>
  <si>
    <t xml:space="preserve"> - Se cuenta con un borrador para la clasificación y organización de la información recopilada para los distintos proyectos de investigación.
- Se realiza un ejercicio de seguimiento y control a la consolidación de la información con dos filtros, uno por un investigador Senior y el otro por el coordinador de investigación</t>
  </si>
  <si>
    <t xml:space="preserve"> - Realizar ajuste al cronograma de investigación
- Elaborar plan de profundización y refuerzo para lograr la profundización de las fuentes.</t>
  </si>
  <si>
    <t>1. Realizar reunión con el equipo de investigaciones para definir el paso a paso del documento.
2. Oficializar el documento en donde se establecen los lineamientos para la clasificación, organización y consolidación de la información recopilada para los diferentes procesos de investigación.</t>
  </si>
  <si>
    <t xml:space="preserve">1. Acta de reunión de equipo y listado de asistencia
2. Documento oficializado en página Web.
</t>
  </si>
  <si>
    <t xml:space="preserve">  -  Se cuenta con el procedimiento "conformación de grupos de investigación" identificado con Cód: E-INV-PR-001.
- Realización de reuniones y grupos de estudio en los cuales se realiza seguimiento tanto de los planteamientos teóricos como metodológicos de la investigación
- Acompañamiento y seguimiento a campo por parte de la coordinadora de investigación.</t>
  </si>
  <si>
    <t xml:space="preserve"> - Reformular la hipótesis o la pregunta de investigación
- Realizar un análisis DOFA del resultado de la investigación.
- Revisar que productos de proceso son útiles para la nueva hipótesis o pregunta de investigación.</t>
  </si>
  <si>
    <t>1. Oficializar la matriz de seguimiento a los procesos de investigación</t>
  </si>
  <si>
    <t>1. Documento oficializado en página WEB.</t>
  </si>
  <si>
    <t xml:space="preserve"> - Se realizan reuniones y se reiteran los compromisos a través de correos</t>
  </si>
  <si>
    <t>Actualización extemporánea de los documentos oficiales del SIG
Desconocimiento de los procedimientos y metodologias de planeación.
Falta de implementación de los procedimientos y metodologías establecidas
No utilización de documentos oficiales del SIG en la versión vigente.
Falta de socialización y apropiación de los documentos oficiales del SIG.</t>
  </si>
  <si>
    <t>Desactualización en el conocimiento de metodologías para la elaboración de documentación en SIG
Alto nivel de
rotación de personal
Falta de una herramienta que permita controlar y hacer seguimiento a las solicitudes de la documentación</t>
  </si>
  <si>
    <t xml:space="preserve">Desarrollo de actividades o uso de documentos en estado de obsolescencia del Manual de procesos y procedimientos  </t>
  </si>
  <si>
    <t>Incumplimiento de los requisitos del SIGID
 Reproceso en el desarrollo de actividades.
Deficiencia en la cultura de
mejoramiento y estandarización.
Desarticulación entre planes y proyectos del Instituto
Hallazgos en auidtorías internas y externas
Ilegitimidad en las actuaciones para todos los procesos del IDIPRON</t>
  </si>
  <si>
    <t>Que la revisión y consolidación de la documentación no se realice de forma adecuada y oportuna</t>
  </si>
  <si>
    <t>Reprocesos y demoras en la revisión de documentos
Desarticulación entre la información documentada y las acciones que se realizan en los procesos
Hallazgos en auidtorías internas y externas
Desactualización del Manual de procesos y procedimientos</t>
  </si>
  <si>
    <t>Los documentos son trabajados por el área correspondiente antes de ser enviados a Planeación para revisión como lo establece el procedimiento "Control de documentos E-MEJ-PR-001", así mismo, la revisión y aprobación garantiza que el Responsable de Área y Líder del proceso deban conocer el documento para dar su visto bueno dejando evidencia en las firmas de los controles de documentos
Instructivo de control de consecutivos de control de documentos
Los documentos oficializados se
encuentran en la Página
Web y se envía correo electrónico masivo a todo el personal del IDIPRON para su conocimiento
Se realizan socializaciones a los equipos y responsables de realizar las actividades</t>
  </si>
  <si>
    <t>Informar de forma inmediata al Responsable de Área y/o Líder de Proceso la situación presentada para que se realicen las acciones correctivas respectivas y ajustar la documentación a la que haya lugar 
Realizar la corrección de los documentos correspondientes o realizar el informe respectivo para la autorización del uso de la información y su validéz</t>
  </si>
  <si>
    <t>Socialización de los documentos oficializados que competan a cada área dejando evidencia en Acta por parte de los Responsables de Área o delegados(as) SIGID o persona asignada
Visualización en la Página Web de la útlima versión del documento
Refuerzo en la socialización de los documentos oficializados a través de correo electrónico por parte de las personas de apoyo de la OAP
Capacitaciones al Equipo delegado SIGID en el manual de procesos y procedimientos
Video explicativo del uso del Manual de procesos y procedimiento 
Actualización de documentos ajustandolos al Mapa de procesos actual y a la plataforma estratégica</t>
  </si>
  <si>
    <t>Actas de reunión
Listados de asistencia
Correo electrónico
Video en Página Web
Visualización en Página Web de la última versión del documento
Controles de documentos
Documentos oficializados</t>
  </si>
  <si>
    <t>En caso de requerirse se asigna otra persona de apoyo para la revisión y seguimiento con el fin de agilizar los trámites o redistribución de procesos sobretodo en aquellos que presentan demoras</t>
  </si>
  <si>
    <t>Implementar una mesa de ayuda que permita control y seguimiento frente a las solicitudes de la documentación que se realicen, además de presentar los tiempos de respuesta de dichas solicitudes
Capacitar a las personas de apoyo de la OAP en Elaboración de documentos y otro tipo de parámetros que se deben tener en cuenta para las revisiones</t>
  </si>
  <si>
    <t>Mesa de ayuda
Base de datos con seguimiento a las solicitudes de documentos
Actas
Listados de asistencia</t>
  </si>
  <si>
    <t>El procedimiento de "Control de documentos E-MEJ-PR-001" establece las actividades y responsables así como los tiempos promedio
El manual "Elaboración de documentos E-MEJ-MA-002" establece los lineamientos que debe cumplir la documentación que se genere en el Instituto y las personas de la OAP que apoyan deben velar porque estos se cumplan
La documentación además de ser revisada por las personas de apoyo, es revisada por el/la Líder SIGID o delegado(a)</t>
  </si>
  <si>
    <r>
      <t xml:space="preserve">ACCIÓN: </t>
    </r>
    <r>
      <rPr>
        <sz val="11"/>
        <color theme="1"/>
        <rFont val="Times New Roman"/>
        <family val="1"/>
      </rPr>
      <t>(Marcar con "X")</t>
    </r>
  </si>
  <si>
    <r>
      <rPr>
        <b/>
        <sz val="11"/>
        <color theme="1"/>
        <rFont val="Times New Roman"/>
        <family val="1"/>
      </rPr>
      <t xml:space="preserve">GESTIÓN DE MEJORAMIENTO </t>
    </r>
    <r>
      <rPr>
        <sz val="11"/>
        <color theme="1"/>
        <rFont val="Times New Roman"/>
        <family val="1"/>
      </rPr>
      <t xml:space="preserve">
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t>
    </r>
  </si>
  <si>
    <t xml:space="preserve"> - Plan de refuerzo con la áreas involucradas</t>
  </si>
  <si>
    <t>1. Realizar reunión con el equipo de investigaciones para establecer el procedimiento a seguir.
2. Oficializar el documento en donde se establecen los lineamientos para la realización de indagaciones conjuntas y/o de asesoría técnica con otras áreas del Instituto.</t>
  </si>
  <si>
    <t>1. Acta de reunión de equipo y listado de asistencia
2. Documento oficializado en página Web.</t>
  </si>
  <si>
    <r>
      <rPr>
        <b/>
        <sz val="11"/>
        <color theme="1"/>
        <rFont val="Times New Roman"/>
        <family val="1"/>
      </rPr>
      <t>PLANEACIÓN</t>
    </r>
    <r>
      <rPr>
        <sz val="11"/>
        <color theme="1"/>
        <rFont val="Times New Roman"/>
        <family val="1"/>
      </rPr>
      <t xml:space="preserve">
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 proyectos.</t>
    </r>
  </si>
  <si>
    <t xml:space="preserve">Entrega de información inexacta o desactualizada errónea que incida en la formulación de los proyectos de inversión
</t>
  </si>
  <si>
    <t>Formulación de proyectos de inversión que no respondan a las necesidades reales del Instituto y sus beneficiarios.</t>
  </si>
  <si>
    <t>Errores en la planeación de acciones especificas
Incumplimiento del plan de desarrollo institucional
Desvió de recursos y esfuerzos a proyectos no pertinentes para el IDIPRON</t>
  </si>
  <si>
    <t>Debilidades en la comunicación de los equipos de participación y la coordinación 
No contar con el personal cualificado y suficiente para cumplir con los requerimientos establecidos en las instancias locales y distritales
No se cuenta con una herramienta o metodología que permita recopilar la información de participación
Falta de organización y consolidación en la información del área
Alta rotación de personal</t>
  </si>
  <si>
    <t>No dar cumplimiento a los compromisos adquiridos en las diferentes instancias de participación.</t>
  </si>
  <si>
    <t>Debilidad en el seguimiento y análisis a los compromisos adquiridos en los diferentes escenarios de participación
Afectación negativa en la imagen y credibilidad institucional
Hallazgos de auditorías internas y externas (Entes de control)
Incumplimiento de acuerdos locales y distritales que afectan directa e indirectamente la atención de los NNAJ en los territorios.</t>
  </si>
  <si>
    <t>Debilidades en el Sistema de Información Misional que contenga toda la información de la población objeto
Falta de controles en la información cargada en el SIMI y en los seguimientos
Obsolescencia de la herramienta para generar desarrollos acorde a las necesidades
Falta de articulación entre la herramienta y el Manual de procesos y procedimientos  - Proceso Misional
Error humano</t>
  </si>
  <si>
    <t>Carencia de controles suficientes en el ingreso de la información misional</t>
  </si>
  <si>
    <t xml:space="preserve">Información de los  Niños, Niñas, adolescente y Jóvenes incompleta y desactualizada en el sistema que induzca a errores en la planeación institucional. </t>
  </si>
  <si>
    <t>El hardware que contiene la información histórica del IDIPRON, presenta debilidades
El back up de la información que se hace es solo de ciertas carpetas.
El hardware puede presentar riesgos en la seguridad de la información</t>
  </si>
  <si>
    <t>Pérdida de la información de histórica del Instituto -  Planeación</t>
  </si>
  <si>
    <t>Pérdida de información histórica del IDIPRON</t>
  </si>
  <si>
    <t xml:space="preserve">Debilidades en la compilación y salvaguarda de información relacionada con Participación Ciudadana
Debilidades en la consolidación de la información que contenga toda la información histórica completa, ordenada y actualizada de Participación Ciudadana.
No contar con un archivo histórico completo, ordenado y actualizado tanto digital como físico.
Falta de controles en el proceso de archivo de documentación histórica del equipo de Participación Ciudadana  
Error humano </t>
  </si>
  <si>
    <t>Carencia de la información histórica y ordenada que no permite dar cumplimiento y respuestas oportunas a los compromisos y solicitudes requeridas en relación a los temas de Participación Ciudadana.</t>
  </si>
  <si>
    <t xml:space="preserve">Información histórica incompleta, desordenada y desactualizada en los archivos digitales que induzca a errores y demoras en la planeación y toma de decisiones institucional. 
Debilidad en el seguimiento, comprensión y análisis de la información histórica con referencia a Participación Ciudadana.
  </t>
  </si>
  <si>
    <t>La formulación de los proyectos de inversión de IDIPRON es realizada de manera  conjunta entre los subdirectores (Gerentes de Proyecto) y la Oficina Asesora de Planeación, de acuerdo con las necesidades manifiestas de sus áreas usando como herramienta el documento "PLANIFICACIÓN DE FINES,
MEDIOS, RECURSOS, TOMA DE
DECISIONES Y SEGUIMIENTO DE
LA GESTIÓN DEL IDIPRON E-PLA-PR-001" y complementarios.
Es revisada interna y externamente por:
Interna: Jefe Oficina de Planeación
Externa: Secretaría de Hacienda y Planeación Distrital-SEGPLAN
Se revisan los estatutos internos y reglamentaria del IDIPRON</t>
  </si>
  <si>
    <t>En caso de presentarse errores en la planeación de los proyectos de inversión se debe realizar la priorización de gasto</t>
  </si>
  <si>
    <t xml:space="preserve">Este riesgo esta en zona de riesgo baja lo que indica que los controles creados para su manejo son efectivos para prevenir su materialización. </t>
  </si>
  <si>
    <t>La Oficina Asesora de Planeación cuenta con equipo de participación ciudadana para la coordinación, seguimiento y cualificación de los servidores que representan al Instituto en los diferentes escenarios.
Formulación de la Estrategia de Participación Institucional.
Matriz de seguimiento a las acciones de participación</t>
  </si>
  <si>
    <t xml:space="preserve">En caso de que se materialice este riesgo se debe recurrir a la Instancia de participación a la que se le incumple y retornar los compromisos. </t>
  </si>
  <si>
    <t>Fortalecer el equipo de participación con delegados de cada UPI
Reunión con la Subdirección de Métodos para definir metodológicamente la asignación de espacios de participación y la cualificación de los equipos.
Socialización de instrumentos efectivos para la retroalimentación de la información y comunicación permanente con los diferentes responsables de la participación a las instancias institucionales. 
Seguimiento a la herramienta implementada</t>
  </si>
  <si>
    <t>La Oficina Asesora de Planeación cuenta con un equipo para la Administración del SIMI quienes se articulan los con profesionales de apoyo a los procesos misionales para conocer los requerimientos frente a la herramienta y gestión con el Área de Sistemas para el desarrollo del  mejoramiento del aplicativo
Capacitaciones al personal que manipula el SIMI
Visitas de seguimiento a las UPI, Áreas y dependencias
Video tutoriales
Manual del SIMI</t>
  </si>
  <si>
    <t>Hacer backup completa de la información contenida en el hardware</t>
  </si>
  <si>
    <t>Avances en el Desarrollo e Implementación del mejoramiento del aplicativo Sistema de Información Misional SIMI</t>
  </si>
  <si>
    <t>La Oficina Asesora de Planeación cuenta con DISCO DURO alterno que permite hace backup de toda la información contenida en el hardware</t>
  </si>
  <si>
    <t>Hacer backup completa de la información contenida en el hardware, y posteriormente realizarla regularmente</t>
  </si>
  <si>
    <t>Realizar backup permanente del Hardware</t>
  </si>
  <si>
    <t>La Oficina Asesora de Planeación cuenta con Equipo de Participación Ciudadana quienes llevan un seguimiento y control de la documentación digital y física generada en cumplimiento de sus actividades.
Consolidación de los archivos digitales en el DRIVE enlazado al correo de Participación Ciudadana.
Matriz de seguimiento a las acciones de participación</t>
  </si>
  <si>
    <t>Recopilar y consolidar información relacionada con Participación Ciudadana</t>
  </si>
  <si>
    <t>Construir carpeta digital con la información Consolidada y hacer backup en DISCO DURO</t>
  </si>
  <si>
    <t>Falta de lineamientos para el uso del logo Institutional oficial del IDIPRON que genera uso incorrecto del mismo o uso de una imagen obsoleta por parte de los funcionarios en el momento de crear diferentes productos para el Instituto.</t>
  </si>
  <si>
    <t xml:space="preserve"> Posibilidad de uso indebido del logo Institucional por parte de las áreas del IDIPRON   </t>
  </si>
  <si>
    <t xml:space="preserve">• Confusión la imagen de la Institución. 
• Creación de piezas gráficas, piezas digitales  y prendas de vestir del Instituto que no se alinean con la imagen institucional vigente del Instituto. </t>
  </si>
  <si>
    <t>No se tiene un control establecido para informar a los funcionarios sobre el logo oficial del Instituto.</t>
  </si>
  <si>
    <t>• Crear el Manual de imagen para el adecuado uso del logo Institucional.
• Presentación, socialización  y divulgación del Manual de imagen.
Definición de la línea gráfica y descripción del logo.
• Establecer dimensiones mínimas, máximas, usos de color y manejo de imagen en piezas gráficas, documentos de trabajo, carteleras y señalética.  
• Aplicaciones de vestuario. (Esto es parte del contenido que debe ir en el Manual arriba mencionado)
• Reunión con los jefes de área para la presentación y socialización del Manual de Imagen.
• Divulgación por medios digitales a nivel interno ()hace parte de la socialización arriba propuesta).</t>
  </si>
  <si>
    <t>Manual Actualizado
Actas de reunión y listado de asistencia</t>
  </si>
  <si>
    <t xml:space="preserve">Deficiencia en la politica de respaldo de la información que se produce en el área.. </t>
  </si>
  <si>
    <t xml:space="preserve">Viabilidad de pérdida de información y contenidos producidos en el área ya que se encuentra alojada en los discos duros externos. </t>
  </si>
  <si>
    <t>Dificultad para el proceso de producción de piezas gráficas institucionales.
Perdida de memoria institucional.
Imposibilidad de hacer una trazabilidad de la gestión institucional.
Perdida de soportes de la gestión realizada por el área</t>
  </si>
  <si>
    <t xml:space="preserve">•El área de sistemas realizará la modificación al procedimiento 005 MANEJO Y RESGUARDO DE LA INFORMACIÓN A-TIC-PR-005 y determinará el instructivo que defina las acciones de resguardo de información alojada en discos externos.
•Se realizará un Backup histórico temporal a los discos externos del área de comunicaciones por parte del área de sistemas mientras se actualiza y define el procedimiento a cargo de sistemas. </t>
  </si>
  <si>
    <t>•	El área de comunicaciones se encuentra a la espera de que el área de sistemas realice la actualización del procedimiento MANEJO Y RESGUARDO DE LA INFORMACIÓN A-TIC-PR-005 donde se establecerá el nuevo mecanismo para salvaguardar la información alojada en discos externos. El área de sistemas por consiguiente es la encargada de diseñar el instructivo para la realización de los Backup.
•	A la fecha todavía no se ha realizado en Backup histórico ya que el área se encuentra definiendo el mecanismo y las fechas para esta acción.</t>
  </si>
  <si>
    <t xml:space="preserve">•Oficina de comunicaciones
•Área de sistemas </t>
  </si>
  <si>
    <t xml:space="preserve">Posibilidad de que las áreas responsables de la producción de la información no envien a tiempo para su publicación.     </t>
  </si>
  <si>
    <t>TECNOLÓGICO</t>
  </si>
  <si>
    <t>FINANCIERO</t>
  </si>
  <si>
    <t>GERENCIAL</t>
  </si>
  <si>
    <t>CUMPLIMIENTO</t>
  </si>
  <si>
    <t xml:space="preserve">Posible desactualización de la información que se debe  publicar en la pagina web.  </t>
  </si>
  <si>
    <t>Consolidación del Mapa de Riesgos</t>
  </si>
  <si>
    <t>Se realiza reajuste a la formulación del Mapa de Riesgos de Gestión de Comunicaciones</t>
  </si>
  <si>
    <t>PLANEACIÓN / PLANEACIÓN</t>
  </si>
  <si>
    <t>PLANEACIÓN / PARTICIPACIÓN CIUDADANA</t>
  </si>
  <si>
    <t>PLANEACIÓN / ADMINISTRACIÓN DEL SISTEMA DE INFORMACIÓN MISIONAL (SIMI)</t>
  </si>
  <si>
    <r>
      <rPr>
        <b/>
        <sz val="11"/>
        <color theme="1"/>
        <rFont val="Times New Roman"/>
        <family val="1"/>
      </rPr>
      <t>COMUNICACIONES</t>
    </r>
    <r>
      <rPr>
        <sz val="11"/>
        <color theme="1"/>
        <rFont val="Times New Roman"/>
        <family val="1"/>
      </rPr>
      <t xml:space="preserve">
El proceso de comunicaciones en el IDIPRON se fundamenta en una estrategia de comunicaciones cuyo objetivo propende por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garantizando un adecuado flujo de comunicación con el público interno y externo.</t>
    </r>
  </si>
  <si>
    <r>
      <t xml:space="preserve">INVESTIGACIONES
</t>
    </r>
    <r>
      <rPr>
        <sz val="11"/>
        <color theme="1"/>
        <rFont val="Times New Roman"/>
        <family val="1"/>
      </rPr>
      <t>Producción de conocimiento  con el propósito de aportar en la transformación de las condiciones de vida de niñas, niños, adolescentes y jóvenes que se encuentran en situación de calle y/o en riesgo de calle, por medio del mejoramiento de los procesos misionales y la comprensión de las problemáticas relacionadas con la vida en calle.</t>
    </r>
  </si>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</sst>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2"/>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1"/>
      <name val="Times New Roman"/>
      <family val="1"/>
    </font>
    <font>
      <b/>
      <sz val="10"/>
      <color theme="1"/>
      <name val="Times New Roman"/>
      <family val="1"/>
    </font>
    <font>
      <b/>
      <sz val="22"/>
      <color theme="1"/>
      <name val="Calibri"/>
      <family val="2"/>
      <scheme val="minor"/>
    </font>
    <font>
      <sz val="22"/>
      <color theme="1"/>
      <name val="Calibri"/>
      <family val="2"/>
      <scheme val="minor"/>
    </font>
    <font>
      <sz val="11"/>
      <color indexed="8"/>
      <name val="Calibri"/>
      <family val="2"/>
    </font>
    <font>
      <sz val="11"/>
      <color theme="1"/>
      <name val="Times New Roman"/>
      <family val="1"/>
    </font>
    <font>
      <b/>
      <sz val="11"/>
      <color theme="1"/>
      <name val="Times New Roman"/>
      <family val="1"/>
    </font>
    <font>
      <sz val="11"/>
      <name val="Times New Roman"/>
      <family val="1"/>
    </font>
    <font>
      <b/>
      <sz val="11"/>
      <name val="Times New Roman"/>
      <family val="1"/>
    </font>
    <font>
      <sz val="11"/>
      <color theme="0"/>
      <name val="Times New Roman"/>
      <family val="1"/>
    </font>
  </fonts>
  <fills count="1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s>
  <cellStyleXfs count="2">
    <xf numFmtId="0" fontId="0" fillId="0" borderId="0"/>
    <xf numFmtId="9" fontId="31" fillId="0" borderId="0" applyFont="0" applyFill="0" applyBorder="0" applyAlignment="0" applyProtection="0"/>
  </cellStyleXfs>
  <cellXfs count="446">
    <xf numFmtId="0" fontId="0" fillId="0" borderId="0" xfId="0"/>
    <xf numFmtId="0" fontId="0" fillId="3" borderId="0" xfId="0" applyFill="1" applyProtection="1"/>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2" fillId="2" borderId="12" xfId="0" applyFont="1" applyFill="1" applyBorder="1" applyAlignment="1" applyProtection="1">
      <alignment horizontal="center" vertical="center"/>
    </xf>
    <xf numFmtId="0" fontId="2" fillId="2" borderId="0" xfId="0" applyFont="1" applyFill="1" applyProtection="1"/>
    <xf numFmtId="0" fontId="2" fillId="2" borderId="10" xfId="0" applyFont="1" applyFill="1" applyBorder="1" applyAlignment="1" applyProtection="1">
      <alignment horizontal="center" vertical="center" wrapText="1"/>
    </xf>
    <xf numFmtId="0" fontId="0" fillId="0" borderId="1" xfId="0" applyBorder="1" applyProtection="1"/>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2" fillId="2" borderId="1" xfId="0" applyFont="1" applyFill="1" applyBorder="1" applyAlignment="1" applyProtection="1">
      <alignment vertical="center"/>
    </xf>
    <xf numFmtId="0" fontId="2"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4" fillId="0" borderId="16"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xf>
    <xf numFmtId="0" fontId="12" fillId="0" borderId="14" xfId="0" applyFont="1" applyBorder="1" applyAlignment="1" applyProtection="1">
      <alignment horizontal="justify" vertical="top" wrapText="1"/>
    </xf>
    <xf numFmtId="0" fontId="12" fillId="0" borderId="15" xfId="0" applyFont="1" applyBorder="1" applyAlignment="1" applyProtection="1">
      <alignment horizontal="justify" wrapText="1"/>
    </xf>
    <xf numFmtId="0" fontId="12"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2" fillId="0" borderId="19" xfId="0" applyFont="1" applyBorder="1" applyAlignment="1" applyProtection="1">
      <alignment horizontal="justify" wrapText="1"/>
    </xf>
    <xf numFmtId="0" fontId="4" fillId="0" borderId="20" xfId="0" applyFont="1" applyBorder="1" applyAlignment="1" applyProtection="1">
      <alignment horizontal="center" vertical="center" wrapText="1"/>
      <protection locked="0"/>
    </xf>
    <xf numFmtId="0" fontId="19" fillId="0" borderId="4" xfId="0" applyFont="1" applyBorder="1" applyAlignment="1" applyProtection="1">
      <alignment horizontal="left" vertical="top"/>
    </xf>
    <xf numFmtId="0" fontId="19" fillId="0" borderId="2" xfId="0" applyFont="1" applyBorder="1" applyAlignment="1" applyProtection="1">
      <alignment horizontal="left" vertical="top"/>
    </xf>
    <xf numFmtId="0" fontId="19" fillId="0" borderId="7" xfId="0" applyFont="1" applyBorder="1" applyAlignment="1" applyProtection="1">
      <alignment horizontal="left" vertical="top"/>
    </xf>
    <xf numFmtId="0" fontId="9" fillId="0" borderId="1" xfId="0" applyFont="1" applyBorder="1" applyAlignment="1" applyProtection="1">
      <alignment horizontal="center" vertical="center" wrapText="1"/>
    </xf>
    <xf numFmtId="0" fontId="10"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7" fillId="0" borderId="0" xfId="0" applyFont="1" applyProtection="1"/>
    <xf numFmtId="0" fontId="27" fillId="0" borderId="0" xfId="0" applyFont="1" applyProtection="1">
      <protection locked="0"/>
    </xf>
    <xf numFmtId="0" fontId="27" fillId="0" borderId="0" xfId="0" applyFont="1" applyAlignment="1" applyProtection="1">
      <alignment vertical="center"/>
    </xf>
    <xf numFmtId="0" fontId="28" fillId="0" borderId="0" xfId="0" applyFont="1" applyProtection="1"/>
    <xf numFmtId="0" fontId="4" fillId="0" borderId="3" xfId="0" applyFont="1" applyBorder="1" applyAlignment="1">
      <alignment horizontal="left" vertical="center" wrapText="1"/>
    </xf>
    <xf numFmtId="0" fontId="4" fillId="0" borderId="1" xfId="0" applyFont="1" applyBorder="1" applyAlignment="1">
      <alignment vertical="center" wrapText="1"/>
    </xf>
    <xf numFmtId="0" fontId="0" fillId="0" borderId="0" xfId="0" applyAlignment="1">
      <alignment wrapText="1"/>
    </xf>
    <xf numFmtId="0" fontId="14" fillId="0" borderId="1" xfId="0" applyFont="1" applyBorder="1" applyAlignment="1">
      <alignment vertical="center" wrapText="1"/>
    </xf>
    <xf numFmtId="0" fontId="12" fillId="0" borderId="1" xfId="0" applyFont="1" applyBorder="1" applyAlignment="1">
      <alignment vertical="top" wrapText="1"/>
    </xf>
    <xf numFmtId="0" fontId="4" fillId="0" borderId="0" xfId="0" applyFont="1" applyAlignment="1">
      <alignment vertical="center"/>
    </xf>
    <xf numFmtId="0" fontId="4" fillId="0" borderId="12" xfId="0" applyFont="1" applyBorder="1" applyAlignment="1">
      <alignment horizontal="left" vertical="center" wrapText="1"/>
    </xf>
    <xf numFmtId="0" fontId="0" fillId="0" borderId="0" xfId="0" applyAlignment="1">
      <alignment vertical="center"/>
    </xf>
    <xf numFmtId="0" fontId="12" fillId="0" borderId="0" xfId="0" applyFont="1"/>
    <xf numFmtId="0" fontId="12" fillId="0" borderId="0" xfId="0" applyFont="1" applyAlignment="1">
      <alignment vertical="top"/>
    </xf>
    <xf numFmtId="0" fontId="28" fillId="0" borderId="0" xfId="0" applyFont="1" applyAlignment="1" applyProtection="1">
      <alignment vertical="center"/>
    </xf>
    <xf numFmtId="0" fontId="27" fillId="10" borderId="0" xfId="0" applyFont="1" applyFill="1" applyProtection="1"/>
    <xf numFmtId="0" fontId="33" fillId="0" borderId="0" xfId="0" applyFont="1" applyAlignment="1" applyProtection="1">
      <alignment horizontal="center" vertical="center"/>
    </xf>
    <xf numFmtId="0" fontId="33" fillId="3" borderId="1" xfId="0" applyFont="1" applyFill="1" applyBorder="1" applyAlignment="1" applyProtection="1">
      <alignment vertical="center"/>
    </xf>
    <xf numFmtId="0" fontId="33" fillId="3" borderId="17" xfId="0" applyFont="1" applyFill="1" applyBorder="1" applyAlignment="1" applyProtection="1">
      <alignment vertical="center"/>
    </xf>
    <xf numFmtId="0" fontId="32" fillId="3" borderId="1" xfId="0" applyFont="1" applyFill="1" applyBorder="1" applyAlignment="1" applyProtection="1">
      <alignment horizontal="center" vertical="center"/>
    </xf>
    <xf numFmtId="0" fontId="33" fillId="9" borderId="10" xfId="0" applyFont="1" applyFill="1" applyBorder="1" applyAlignment="1" applyProtection="1"/>
    <xf numFmtId="0" fontId="33" fillId="9" borderId="10" xfId="0" applyFont="1" applyFill="1" applyBorder="1" applyProtection="1"/>
    <xf numFmtId="0" fontId="33" fillId="0" borderId="10" xfId="0" applyFont="1" applyBorder="1" applyProtection="1"/>
    <xf numFmtId="0" fontId="33" fillId="5" borderId="12" xfId="0" applyFont="1" applyFill="1" applyBorder="1" applyAlignment="1" applyProtection="1">
      <alignment horizontal="center" vertical="center"/>
    </xf>
    <xf numFmtId="0" fontId="33" fillId="5" borderId="0" xfId="0" applyFont="1" applyFill="1" applyProtection="1"/>
    <xf numFmtId="0" fontId="33" fillId="9" borderId="13" xfId="0" applyFont="1" applyFill="1" applyBorder="1" applyProtection="1"/>
    <xf numFmtId="0" fontId="33" fillId="0" borderId="13" xfId="0" applyFont="1" applyBorder="1" applyProtection="1"/>
    <xf numFmtId="0" fontId="33" fillId="7" borderId="13" xfId="0" applyFont="1" applyFill="1" applyBorder="1" applyAlignment="1" applyProtection="1">
      <alignment horizontal="center" vertical="center" wrapText="1"/>
    </xf>
    <xf numFmtId="0" fontId="33" fillId="7" borderId="13" xfId="0" applyFont="1" applyFill="1" applyBorder="1" applyAlignment="1" applyProtection="1">
      <alignment horizontal="center" vertical="center"/>
    </xf>
    <xf numFmtId="0" fontId="32" fillId="0" borderId="28" xfId="0" applyFont="1" applyBorder="1" applyAlignment="1" applyProtection="1">
      <alignment horizontal="justify" vertical="center" wrapText="1"/>
    </xf>
    <xf numFmtId="0" fontId="33" fillId="0" borderId="29" xfId="0" applyFont="1" applyBorder="1" applyAlignment="1" applyProtection="1">
      <alignment horizontal="center" vertical="center" wrapText="1"/>
      <protection locked="0"/>
    </xf>
    <xf numFmtId="0" fontId="32" fillId="0" borderId="15" xfId="0" applyFont="1" applyBorder="1" applyAlignment="1" applyProtection="1">
      <alignment horizontal="justify" vertical="center" wrapText="1"/>
    </xf>
    <xf numFmtId="0" fontId="33" fillId="0" borderId="16" xfId="0" applyFont="1" applyBorder="1" applyAlignment="1" applyProtection="1">
      <alignment horizontal="center" vertical="center" wrapText="1"/>
      <protection locked="0"/>
    </xf>
    <xf numFmtId="0" fontId="32" fillId="0" borderId="15" xfId="0" applyFont="1" applyBorder="1" applyAlignment="1" applyProtection="1">
      <alignment horizontal="justify" vertical="center"/>
    </xf>
    <xf numFmtId="0" fontId="32" fillId="0" borderId="19" xfId="0" applyFont="1" applyBorder="1" applyAlignment="1" applyProtection="1">
      <alignment horizontal="justify" vertical="center" wrapText="1"/>
    </xf>
    <xf numFmtId="0" fontId="32" fillId="0" borderId="14" xfId="0" applyFont="1" applyBorder="1" applyAlignment="1" applyProtection="1">
      <alignment horizontal="justify" vertical="center" wrapText="1"/>
    </xf>
    <xf numFmtId="0" fontId="32" fillId="0" borderId="36" xfId="0" applyFont="1" applyBorder="1" applyAlignment="1" applyProtection="1">
      <alignment horizontal="justify" vertical="center" wrapText="1"/>
    </xf>
    <xf numFmtId="0" fontId="33" fillId="0" borderId="37" xfId="0" applyFont="1" applyBorder="1" applyAlignment="1" applyProtection="1">
      <alignment horizontal="center" vertical="center" wrapText="1"/>
      <protection locked="0"/>
    </xf>
    <xf numFmtId="1" fontId="32" fillId="0" borderId="34" xfId="0" applyNumberFormat="1" applyFont="1" applyBorder="1" applyAlignment="1" applyProtection="1">
      <alignment horizontal="center" vertical="center"/>
    </xf>
    <xf numFmtId="0" fontId="32" fillId="0" borderId="21" xfId="0" applyFont="1" applyBorder="1" applyAlignment="1" applyProtection="1">
      <alignment horizontal="justify" vertical="center" wrapText="1"/>
    </xf>
    <xf numFmtId="0" fontId="33" fillId="0" borderId="22" xfId="0" applyFont="1" applyBorder="1" applyAlignment="1" applyProtection="1">
      <alignment horizontal="center" vertical="center" wrapText="1"/>
      <protection locked="0"/>
    </xf>
    <xf numFmtId="0" fontId="33" fillId="3" borderId="3" xfId="0" applyFont="1" applyFill="1" applyBorder="1" applyAlignment="1" applyProtection="1">
      <alignment horizontal="center" vertical="center"/>
    </xf>
    <xf numFmtId="0" fontId="33" fillId="3" borderId="18" xfId="0" applyFont="1" applyFill="1" applyBorder="1" applyAlignment="1" applyProtection="1">
      <alignment horizontal="center" vertical="center"/>
    </xf>
    <xf numFmtId="49" fontId="33" fillId="3" borderId="3" xfId="0" applyNumberFormat="1" applyFont="1" applyFill="1" applyBorder="1" applyAlignment="1" applyProtection="1">
      <alignment horizontal="center" vertical="center"/>
    </xf>
    <xf numFmtId="14" fontId="33" fillId="3" borderId="3" xfId="0" applyNumberFormat="1" applyFont="1" applyFill="1" applyBorder="1" applyAlignment="1" applyProtection="1">
      <alignment horizontal="center" vertical="center"/>
    </xf>
    <xf numFmtId="1" fontId="32" fillId="0" borderId="9" xfId="0" applyNumberFormat="1" applyFont="1" applyBorder="1" applyAlignment="1" applyProtection="1">
      <alignment horizontal="center" vertical="center"/>
    </xf>
    <xf numFmtId="1" fontId="32" fillId="0" borderId="0" xfId="0" applyNumberFormat="1" applyFont="1" applyBorder="1" applyAlignment="1" applyProtection="1">
      <alignment horizontal="center" vertical="center"/>
    </xf>
    <xf numFmtId="1" fontId="32" fillId="0" borderId="26" xfId="0" applyNumberFormat="1" applyFont="1" applyBorder="1" applyAlignment="1" applyProtection="1">
      <alignment horizontal="center" vertical="center"/>
    </xf>
    <xf numFmtId="0" fontId="33" fillId="9" borderId="13" xfId="0" applyFont="1" applyFill="1" applyBorder="1" applyAlignment="1" applyProtection="1">
      <alignment horizontal="center" vertical="center"/>
    </xf>
    <xf numFmtId="0" fontId="33" fillId="9" borderId="13" xfId="0" applyFont="1" applyFill="1" applyBorder="1" applyAlignment="1" applyProtection="1">
      <alignment horizontal="center" vertical="center" wrapText="1"/>
    </xf>
    <xf numFmtId="0" fontId="33" fillId="4" borderId="1" xfId="0" applyFont="1" applyFill="1" applyBorder="1" applyAlignment="1" applyProtection="1">
      <alignment horizontal="center" vertical="center"/>
    </xf>
    <xf numFmtId="0" fontId="33" fillId="5" borderId="12" xfId="0" applyFont="1" applyFill="1" applyBorder="1" applyAlignment="1" applyProtection="1">
      <alignment horizontal="center" vertical="center" wrapText="1"/>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pplyProtection="1">
      <alignment horizontal="center" vertical="center"/>
    </xf>
    <xf numFmtId="0" fontId="0" fillId="0" borderId="0" xfId="0" applyAlignment="1" applyProtection="1">
      <alignment horizontal="center" vertical="center"/>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16" fillId="0" borderId="1"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6" fillId="0" borderId="13" xfId="0" applyFont="1" applyBorder="1" applyAlignment="1" applyProtection="1">
      <alignment horizontal="center" vertical="center" textRotation="90" wrapText="1"/>
      <protection locked="0"/>
    </xf>
    <xf numFmtId="0" fontId="16" fillId="0" borderId="12" xfId="0" applyFont="1" applyBorder="1" applyAlignment="1" applyProtection="1">
      <alignment horizontal="center" vertical="center" textRotation="90" wrapText="1"/>
      <protection locked="0"/>
    </xf>
    <xf numFmtId="0" fontId="16" fillId="0" borderId="2" xfId="0" applyFont="1" applyBorder="1" applyAlignment="1" applyProtection="1">
      <alignment horizontal="center" vertical="center" wrapText="1"/>
    </xf>
    <xf numFmtId="1" fontId="26" fillId="0" borderId="6" xfId="0" applyNumberFormat="1" applyFont="1" applyBorder="1" applyAlignment="1" applyProtection="1">
      <alignment horizontal="center" vertical="center"/>
    </xf>
    <xf numFmtId="1" fontId="16" fillId="0" borderId="2" xfId="0" applyNumberFormat="1" applyFont="1" applyBorder="1" applyAlignment="1" applyProtection="1">
      <alignment horizontal="center" vertical="center" wrapText="1"/>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9" fillId="0" borderId="1" xfId="0" applyFont="1" applyBorder="1" applyAlignment="1" applyProtection="1">
      <alignment horizontal="center" vertical="top" wrapText="1"/>
      <protection locked="0"/>
    </xf>
    <xf numFmtId="0" fontId="9"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6" fillId="0" borderId="1"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6" fillId="0" borderId="4"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1" fontId="16" fillId="0" borderId="4" xfId="0" applyNumberFormat="1" applyFont="1" applyBorder="1" applyAlignment="1" applyProtection="1">
      <alignment horizontal="center" vertical="center" wrapText="1"/>
    </xf>
    <xf numFmtId="1" fontId="16" fillId="0" borderId="7" xfId="0" applyNumberFormat="1" applyFont="1" applyBorder="1" applyAlignment="1" applyProtection="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4" fillId="3" borderId="7" xfId="0" applyFont="1" applyFill="1" applyBorder="1" applyAlignment="1" applyProtection="1">
      <protection locked="0"/>
    </xf>
    <xf numFmtId="0" fontId="12" fillId="0" borderId="11" xfId="0" applyFont="1" applyBorder="1" applyAlignment="1" applyProtection="1">
      <protection locked="0"/>
    </xf>
    <xf numFmtId="0" fontId="12" fillId="0" borderId="8" xfId="0" applyFont="1" applyBorder="1" applyAlignment="1" applyProtection="1">
      <protection locked="0"/>
    </xf>
    <xf numFmtId="0" fontId="4" fillId="2" borderId="7" xfId="0" applyFont="1" applyFill="1" applyBorder="1" applyAlignment="1" applyProtection="1">
      <alignment horizontal="center" wrapText="1"/>
    </xf>
    <xf numFmtId="0" fontId="4" fillId="2" borderId="11" xfId="0" applyFont="1" applyFill="1" applyBorder="1" applyAlignment="1" applyProtection="1">
      <alignment horizontal="center" wrapText="1"/>
    </xf>
    <xf numFmtId="0" fontId="4" fillId="2" borderId="8" xfId="0" applyFont="1" applyFill="1" applyBorder="1" applyAlignment="1" applyProtection="1">
      <alignment horizontal="center" wrapText="1"/>
    </xf>
    <xf numFmtId="0" fontId="19" fillId="0" borderId="3" xfId="0" applyFont="1" applyBorder="1" applyAlignment="1" applyProtection="1">
      <alignment horizontal="center" vertical="center"/>
    </xf>
    <xf numFmtId="0" fontId="3" fillId="0" borderId="17" xfId="0" applyFont="1" applyBorder="1" applyAlignment="1" applyProtection="1"/>
    <xf numFmtId="0" fontId="3" fillId="0" borderId="18" xfId="0" applyFont="1" applyBorder="1" applyAlignment="1" applyProtection="1"/>
    <xf numFmtId="0" fontId="19" fillId="0" borderId="4" xfId="0" applyFont="1" applyBorder="1" applyAlignment="1" applyProtection="1">
      <alignment horizontal="center" vertical="center"/>
    </xf>
    <xf numFmtId="0" fontId="19" fillId="0" borderId="9" xfId="0" applyFont="1" applyBorder="1" applyAlignment="1" applyProtection="1">
      <alignment horizontal="center" vertical="center"/>
    </xf>
    <xf numFmtId="0" fontId="3" fillId="0" borderId="9" xfId="0" applyFont="1" applyBorder="1" applyAlignment="1" applyProtection="1"/>
    <xf numFmtId="0" fontId="3" fillId="0" borderId="5" xfId="0" applyFont="1" applyBorder="1" applyAlignment="1" applyProtection="1"/>
    <xf numFmtId="0" fontId="18"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4" fillId="0" borderId="13"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8" xfId="0" applyFont="1" applyBorder="1" applyAlignment="1" applyProtection="1">
      <alignment horizontal="center" vertical="center"/>
    </xf>
    <xf numFmtId="0" fontId="4" fillId="0" borderId="1" xfId="0" applyFont="1" applyBorder="1" applyAlignment="1" applyProtection="1">
      <alignment horizontal="center"/>
    </xf>
    <xf numFmtId="0" fontId="7" fillId="2" borderId="10"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18" fillId="0" borderId="11" xfId="0" applyFont="1" applyBorder="1" applyAlignment="1" applyProtection="1">
      <alignment horizontal="center"/>
      <protection locked="0"/>
    </xf>
    <xf numFmtId="0" fontId="18" fillId="0" borderId="8" xfId="0" applyFont="1" applyBorder="1" applyAlignment="1" applyProtection="1">
      <alignment horizontal="center"/>
      <protection locked="0"/>
    </xf>
    <xf numFmtId="0" fontId="19" fillId="0" borderId="7" xfId="0" applyFont="1" applyBorder="1" applyAlignment="1" applyProtection="1">
      <alignment horizontal="center" vertical="center"/>
    </xf>
    <xf numFmtId="0" fontId="19" fillId="0" borderId="11" xfId="0" applyFont="1" applyBorder="1" applyAlignment="1" applyProtection="1">
      <alignment horizontal="center" vertical="center"/>
    </xf>
    <xf numFmtId="0" fontId="19"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8"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9" fillId="0" borderId="1"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3" xfId="0" applyFont="1" applyBorder="1" applyAlignment="1" applyProtection="1">
      <alignment horizontal="center" vertical="center"/>
    </xf>
    <xf numFmtId="0" fontId="15" fillId="2" borderId="1" xfId="0" applyFont="1" applyFill="1" applyBorder="1" applyAlignment="1" applyProtection="1">
      <alignment horizontal="center" vertical="center" wrapText="1"/>
    </xf>
    <xf numFmtId="0" fontId="5" fillId="2" borderId="1" xfId="0" applyFont="1" applyFill="1" applyBorder="1" applyAlignment="1" applyProtection="1">
      <alignment vertical="center"/>
    </xf>
    <xf numFmtId="0" fontId="4" fillId="0" borderId="10" xfId="0" applyFont="1" applyBorder="1" applyAlignment="1" applyProtection="1">
      <alignment horizontal="center"/>
    </xf>
    <xf numFmtId="0" fontId="14" fillId="3" borderId="1" xfId="0" applyFont="1" applyFill="1" applyBorder="1" applyAlignment="1" applyProtection="1">
      <alignment horizontal="center" vertical="top" wrapText="1"/>
    </xf>
    <xf numFmtId="0" fontId="14" fillId="3" borderId="1" xfId="0" applyFont="1" applyFill="1" applyBorder="1" applyAlignment="1" applyProtection="1">
      <alignment vertical="top"/>
    </xf>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xf numFmtId="0" fontId="14" fillId="3"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4" fillId="0" borderId="1" xfId="0" applyFont="1" applyBorder="1" applyAlignment="1" applyProtection="1">
      <alignment horizontal="center" wrapText="1"/>
    </xf>
    <xf numFmtId="0" fontId="14" fillId="0" borderId="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8" xfId="0" applyFont="1" applyBorder="1" applyAlignment="1" applyProtection="1">
      <alignment horizontal="center" vertical="center"/>
    </xf>
    <xf numFmtId="0" fontId="33" fillId="3" borderId="4" xfId="0" applyFont="1" applyFill="1" applyBorder="1" applyAlignment="1" applyProtection="1">
      <alignment horizontal="center" vertical="center"/>
    </xf>
    <xf numFmtId="0" fontId="33" fillId="3" borderId="9" xfId="0" applyFont="1" applyFill="1" applyBorder="1" applyAlignment="1" applyProtection="1">
      <alignment horizontal="center" vertical="center"/>
    </xf>
    <xf numFmtId="0" fontId="33" fillId="3" borderId="5" xfId="0" applyFont="1" applyFill="1" applyBorder="1" applyAlignment="1" applyProtection="1">
      <alignment horizontal="center" vertical="center"/>
    </xf>
    <xf numFmtId="0" fontId="33" fillId="3" borderId="7" xfId="0" applyFont="1" applyFill="1" applyBorder="1" applyAlignment="1" applyProtection="1">
      <alignment horizontal="center" vertical="center"/>
    </xf>
    <xf numFmtId="0" fontId="33" fillId="3" borderId="11" xfId="0" applyFont="1" applyFill="1" applyBorder="1" applyAlignment="1" applyProtection="1">
      <alignment horizontal="center" vertical="center"/>
    </xf>
    <xf numFmtId="0" fontId="33" fillId="3" borderId="8" xfId="0" applyFont="1" applyFill="1" applyBorder="1" applyAlignment="1" applyProtection="1">
      <alignment horizontal="center" vertical="center"/>
    </xf>
    <xf numFmtId="0" fontId="32" fillId="3" borderId="13" xfId="0" applyFont="1" applyFill="1" applyBorder="1" applyAlignment="1" applyProtection="1">
      <alignment horizontal="left" vertical="center" wrapText="1"/>
      <protection locked="0"/>
    </xf>
    <xf numFmtId="0" fontId="32" fillId="3" borderId="12" xfId="0" applyFont="1" applyFill="1" applyBorder="1" applyAlignment="1" applyProtection="1">
      <alignment horizontal="left" vertical="center" wrapText="1"/>
      <protection locked="0"/>
    </xf>
    <xf numFmtId="0" fontId="32" fillId="3" borderId="10" xfId="0" applyFont="1" applyFill="1" applyBorder="1" applyAlignment="1" applyProtection="1">
      <alignment horizontal="left" vertical="center" wrapText="1"/>
      <protection locked="0"/>
    </xf>
    <xf numFmtId="0" fontId="32" fillId="3" borderId="24" xfId="0" applyFont="1" applyFill="1" applyBorder="1" applyAlignment="1" applyProtection="1">
      <alignment horizontal="left" vertical="center" wrapText="1"/>
      <protection locked="0"/>
    </xf>
    <xf numFmtId="0" fontId="32" fillId="3" borderId="32" xfId="0" applyFont="1" applyFill="1" applyBorder="1" applyAlignment="1" applyProtection="1">
      <alignment horizontal="left" vertical="center" wrapText="1"/>
      <protection locked="0"/>
    </xf>
    <xf numFmtId="0" fontId="32" fillId="0" borderId="13"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2" fillId="0" borderId="33" xfId="0" applyFont="1" applyBorder="1" applyAlignment="1" applyProtection="1">
      <alignment horizontal="left" vertical="center"/>
      <protection locked="0"/>
    </xf>
    <xf numFmtId="0" fontId="35" fillId="9" borderId="10" xfId="0" applyFont="1" applyFill="1" applyBorder="1" applyAlignment="1" applyProtection="1">
      <alignment horizontal="center" vertical="center"/>
    </xf>
    <xf numFmtId="0" fontId="35" fillId="9" borderId="13" xfId="0" applyFont="1" applyFill="1" applyBorder="1" applyAlignment="1" applyProtection="1">
      <alignment horizontal="center" vertical="center"/>
    </xf>
    <xf numFmtId="0" fontId="34" fillId="0" borderId="24" xfId="0" applyFont="1" applyBorder="1" applyAlignment="1" applyProtection="1">
      <alignment horizontal="center" vertical="center" textRotation="90" wrapText="1"/>
      <protection locked="0"/>
    </xf>
    <xf numFmtId="0" fontId="34" fillId="0" borderId="12" xfId="0" applyFont="1" applyBorder="1" applyAlignment="1" applyProtection="1">
      <alignment horizontal="center" vertical="center" textRotation="90" wrapText="1"/>
      <protection locked="0"/>
    </xf>
    <xf numFmtId="0" fontId="34" fillId="0" borderId="13" xfId="0" applyFont="1" applyBorder="1" applyAlignment="1" applyProtection="1">
      <alignment horizontal="center" vertical="center" textRotation="90" wrapText="1"/>
      <protection locked="0"/>
    </xf>
    <xf numFmtId="0" fontId="34" fillId="0" borderId="32" xfId="0" applyFont="1" applyBorder="1" applyAlignment="1" applyProtection="1">
      <alignment horizontal="center" vertical="center" textRotation="90" wrapText="1"/>
      <protection locked="0"/>
    </xf>
    <xf numFmtId="0" fontId="35" fillId="0" borderId="1"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4" fillId="0" borderId="1" xfId="0" applyFont="1" applyBorder="1" applyAlignment="1" applyProtection="1">
      <alignment horizontal="center" vertical="center" wrapText="1"/>
      <protection locked="0"/>
    </xf>
    <xf numFmtId="0" fontId="34" fillId="0" borderId="33" xfId="0" applyFont="1" applyBorder="1" applyAlignment="1" applyProtection="1">
      <alignment horizontal="center" vertical="center" wrapText="1"/>
      <protection locked="0"/>
    </xf>
    <xf numFmtId="0" fontId="32" fillId="0" borderId="0" xfId="0" applyFont="1" applyBorder="1" applyAlignment="1" applyProtection="1">
      <alignment horizontal="center" vertical="center"/>
    </xf>
    <xf numFmtId="0" fontId="32" fillId="0" borderId="34" xfId="0" applyFont="1" applyBorder="1" applyAlignment="1" applyProtection="1">
      <alignment horizontal="center" vertical="center"/>
    </xf>
    <xf numFmtId="0" fontId="34" fillId="0" borderId="25"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3" fillId="0" borderId="30" xfId="0" applyFont="1" applyBorder="1" applyAlignment="1" applyProtection="1">
      <alignment horizontal="center" vertical="center" wrapText="1"/>
      <protection locked="0"/>
    </xf>
    <xf numFmtId="0" fontId="33" fillId="0" borderId="31" xfId="0" applyFont="1" applyBorder="1" applyAlignment="1" applyProtection="1">
      <alignment horizontal="center" vertical="center" wrapText="1"/>
      <protection locked="0"/>
    </xf>
    <xf numFmtId="0" fontId="33" fillId="0" borderId="24"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33" fillId="0" borderId="32" xfId="0" applyFont="1" applyBorder="1" applyAlignment="1" applyProtection="1">
      <alignment horizontal="center" vertical="center" wrapText="1"/>
      <protection locked="0"/>
    </xf>
    <xf numFmtId="0" fontId="32" fillId="3" borderId="23" xfId="0" applyFont="1" applyFill="1" applyBorder="1" applyAlignment="1" applyProtection="1">
      <alignment horizontal="center" vertical="center" wrapText="1"/>
      <protection locked="0"/>
    </xf>
    <xf numFmtId="0" fontId="32" fillId="3" borderId="30" xfId="0" applyFont="1" applyFill="1" applyBorder="1" applyAlignment="1" applyProtection="1">
      <alignment horizontal="center" vertical="center" wrapText="1"/>
      <protection locked="0"/>
    </xf>
    <xf numFmtId="0" fontId="32" fillId="3" borderId="31" xfId="0" applyFont="1" applyFill="1" applyBorder="1" applyAlignment="1" applyProtection="1">
      <alignment horizontal="center" vertical="center" wrapText="1"/>
      <protection locked="0"/>
    </xf>
    <xf numFmtId="0" fontId="32" fillId="3" borderId="24" xfId="0" applyFont="1" applyFill="1" applyBorder="1" applyAlignment="1" applyProtection="1">
      <alignment horizontal="center" vertical="center" wrapText="1"/>
      <protection locked="0"/>
    </xf>
    <xf numFmtId="0" fontId="32" fillId="3" borderId="12" xfId="0" applyFont="1" applyFill="1" applyBorder="1" applyAlignment="1" applyProtection="1">
      <alignment horizontal="center" vertical="center" wrapText="1"/>
      <protection locked="0"/>
    </xf>
    <xf numFmtId="0" fontId="32" fillId="3" borderId="10" xfId="0" applyFont="1" applyFill="1" applyBorder="1" applyAlignment="1" applyProtection="1">
      <alignment horizontal="center" vertical="center" wrapText="1"/>
      <protection locked="0"/>
    </xf>
    <xf numFmtId="0" fontId="32" fillId="0" borderId="25"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5" fillId="0" borderId="25" xfId="0" applyFont="1" applyBorder="1" applyAlignment="1" applyProtection="1">
      <alignment horizontal="center" vertical="center"/>
    </xf>
    <xf numFmtId="0" fontId="35" fillId="0" borderId="1" xfId="0" applyFont="1" applyBorder="1" applyAlignment="1" applyProtection="1">
      <alignment horizontal="center" vertical="center"/>
    </xf>
    <xf numFmtId="0" fontId="32" fillId="0" borderId="26" xfId="0" applyFont="1" applyBorder="1" applyAlignment="1" applyProtection="1">
      <alignment horizontal="center" vertical="center" wrapText="1"/>
    </xf>
    <xf numFmtId="0" fontId="32" fillId="0" borderId="0" xfId="0" applyFont="1" applyBorder="1" applyAlignment="1" applyProtection="1">
      <alignment horizontal="center" vertical="center" wrapText="1"/>
    </xf>
    <xf numFmtId="0" fontId="32" fillId="0" borderId="26" xfId="0" applyFont="1" applyBorder="1" applyAlignment="1" applyProtection="1">
      <alignment horizontal="center" vertical="center"/>
    </xf>
    <xf numFmtId="0" fontId="34" fillId="0" borderId="27"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1" fontId="32" fillId="0" borderId="26" xfId="0" applyNumberFormat="1" applyFont="1" applyBorder="1" applyAlignment="1" applyProtection="1">
      <alignment horizontal="center" vertical="center"/>
    </xf>
    <xf numFmtId="0" fontId="34" fillId="0" borderId="4" xfId="0" applyFont="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35" xfId="0" applyFont="1" applyBorder="1" applyAlignment="1" applyProtection="1">
      <alignment horizontal="center" vertical="center" wrapText="1"/>
    </xf>
    <xf numFmtId="1" fontId="34" fillId="0" borderId="4" xfId="0" applyNumberFormat="1" applyFont="1" applyBorder="1" applyAlignment="1" applyProtection="1">
      <alignment horizontal="center" vertical="center" wrapText="1"/>
    </xf>
    <xf numFmtId="1" fontId="34" fillId="0" borderId="2" xfId="0" applyNumberFormat="1" applyFont="1" applyBorder="1" applyAlignment="1" applyProtection="1">
      <alignment horizontal="center" vertical="center" wrapText="1"/>
    </xf>
    <xf numFmtId="1" fontId="34" fillId="0" borderId="35" xfId="0" applyNumberFormat="1" applyFont="1" applyBorder="1" applyAlignment="1" applyProtection="1">
      <alignment horizontal="center" vertical="center" wrapText="1"/>
    </xf>
    <xf numFmtId="0" fontId="35" fillId="0" borderId="10" xfId="0" applyFont="1" applyBorder="1" applyAlignment="1" applyProtection="1">
      <alignment horizontal="center" vertical="center"/>
    </xf>
    <xf numFmtId="0" fontId="32" fillId="0" borderId="9" xfId="0" applyFont="1" applyBorder="1" applyAlignment="1" applyProtection="1">
      <alignment horizontal="center" vertical="center" wrapText="1"/>
    </xf>
    <xf numFmtId="0" fontId="32" fillId="0" borderId="34" xfId="0" applyFont="1" applyBorder="1" applyAlignment="1" applyProtection="1">
      <alignment horizontal="center" vertical="center" wrapText="1"/>
    </xf>
    <xf numFmtId="0" fontId="32" fillId="0"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protection locked="0"/>
    </xf>
    <xf numFmtId="0" fontId="32" fillId="0" borderId="13" xfId="0" applyFont="1" applyFill="1" applyBorder="1" applyAlignment="1" applyProtection="1">
      <alignment horizontal="center" vertical="center"/>
      <protection locked="0"/>
    </xf>
    <xf numFmtId="49" fontId="34" fillId="0" borderId="1" xfId="0" applyNumberFormat="1" applyFont="1" applyFill="1" applyBorder="1" applyAlignment="1" applyProtection="1">
      <alignment horizontal="center" vertical="center" wrapText="1"/>
      <protection locked="0"/>
    </xf>
    <xf numFmtId="49" fontId="34" fillId="0" borderId="13" xfId="0" applyNumberFormat="1" applyFont="1" applyFill="1" applyBorder="1" applyAlignment="1" applyProtection="1">
      <alignment horizontal="center" vertical="center" wrapText="1"/>
      <protection locked="0"/>
    </xf>
    <xf numFmtId="0" fontId="32" fillId="0" borderId="1" xfId="0" applyNumberFormat="1" applyFont="1" applyBorder="1" applyAlignment="1" applyProtection="1">
      <alignment horizontal="center" vertical="center" wrapText="1"/>
      <protection locked="0"/>
    </xf>
    <xf numFmtId="0" fontId="32" fillId="0" borderId="1" xfId="0" applyNumberFormat="1" applyFont="1" applyBorder="1" applyAlignment="1" applyProtection="1">
      <alignment horizontal="center" vertical="center"/>
      <protection locked="0"/>
    </xf>
    <xf numFmtId="0" fontId="32" fillId="0" borderId="13" xfId="0" applyNumberFormat="1" applyFont="1" applyBorder="1" applyAlignment="1" applyProtection="1">
      <alignment horizontal="center" vertical="center"/>
      <protection locked="0"/>
    </xf>
    <xf numFmtId="0" fontId="34" fillId="0" borderId="1" xfId="0" applyFont="1" applyFill="1" applyBorder="1" applyAlignment="1" applyProtection="1">
      <alignment horizontal="center" vertical="center" wrapText="1"/>
      <protection locked="0"/>
    </xf>
    <xf numFmtId="0" fontId="34" fillId="0" borderId="13" xfId="0" applyFont="1" applyFill="1" applyBorder="1" applyAlignment="1" applyProtection="1">
      <alignment horizontal="center" vertical="center" wrapText="1"/>
      <protection locked="0"/>
    </xf>
    <xf numFmtId="0" fontId="33" fillId="3" borderId="13" xfId="0" applyFont="1" applyFill="1" applyBorder="1" applyAlignment="1" applyProtection="1">
      <alignment horizontal="center" vertical="center"/>
    </xf>
    <xf numFmtId="0" fontId="33" fillId="3" borderId="12" xfId="0" applyFont="1" applyFill="1" applyBorder="1" applyAlignment="1" applyProtection="1">
      <alignment horizontal="center" vertical="center"/>
    </xf>
    <xf numFmtId="0" fontId="33" fillId="4" borderId="3" xfId="0" applyFont="1" applyFill="1" applyBorder="1" applyAlignment="1" applyProtection="1">
      <alignment horizontal="center" vertical="center"/>
    </xf>
    <xf numFmtId="0" fontId="33" fillId="4" borderId="18" xfId="0" applyFont="1" applyFill="1" applyBorder="1" applyAlignment="1" applyProtection="1">
      <alignment horizontal="center" vertical="center"/>
    </xf>
    <xf numFmtId="0" fontId="33" fillId="4" borderId="1" xfId="0" applyFont="1" applyFill="1" applyBorder="1" applyAlignment="1" applyProtection="1">
      <alignment horizontal="center" vertical="center"/>
    </xf>
    <xf numFmtId="0" fontId="32" fillId="4" borderId="3" xfId="0" applyFont="1" applyFill="1" applyBorder="1" applyAlignment="1" applyProtection="1">
      <alignment horizontal="center"/>
    </xf>
    <xf numFmtId="0" fontId="32" fillId="4" borderId="17" xfId="0" applyFont="1" applyFill="1" applyBorder="1" applyAlignment="1" applyProtection="1">
      <alignment horizontal="center"/>
    </xf>
    <xf numFmtId="0" fontId="32" fillId="0" borderId="25" xfId="0" applyFont="1" applyBorder="1" applyAlignment="1" applyProtection="1">
      <alignment horizontal="left" vertical="top" wrapText="1"/>
      <protection locked="0"/>
    </xf>
    <xf numFmtId="0" fontId="32" fillId="0" borderId="1" xfId="0" applyFont="1" applyBorder="1" applyAlignment="1" applyProtection="1">
      <alignment horizontal="left" vertical="top"/>
      <protection locked="0"/>
    </xf>
    <xf numFmtId="0" fontId="32" fillId="0" borderId="13" xfId="0" applyFont="1" applyBorder="1" applyAlignment="1" applyProtection="1">
      <alignment horizontal="left" vertical="top"/>
      <protection locked="0"/>
    </xf>
    <xf numFmtId="0" fontId="32" fillId="0" borderId="1" xfId="0" applyFont="1" applyBorder="1" applyAlignment="1" applyProtection="1">
      <alignment horizontal="center" vertical="center" wrapText="1"/>
      <protection locked="0"/>
    </xf>
    <xf numFmtId="0" fontId="34" fillId="0" borderId="25" xfId="0" applyFont="1" applyFill="1" applyBorder="1" applyAlignment="1" applyProtection="1">
      <alignment horizontal="center" vertical="center" wrapText="1"/>
      <protection locked="0"/>
    </xf>
    <xf numFmtId="0" fontId="32" fillId="0" borderId="12" xfId="0" applyFont="1" applyBorder="1" applyAlignment="1" applyProtection="1">
      <alignment horizontal="center" vertical="center"/>
      <protection locked="0"/>
    </xf>
    <xf numFmtId="0" fontId="32" fillId="0" borderId="32" xfId="0" applyFont="1" applyBorder="1" applyAlignment="1" applyProtection="1">
      <alignment horizontal="center" vertical="center"/>
      <protection locked="0"/>
    </xf>
    <xf numFmtId="0" fontId="35" fillId="0" borderId="33" xfId="0" applyFont="1" applyFill="1" applyBorder="1" applyAlignment="1" applyProtection="1">
      <alignment horizontal="center" vertical="center"/>
    </xf>
    <xf numFmtId="0" fontId="34" fillId="3" borderId="4" xfId="0" applyFont="1" applyFill="1" applyBorder="1" applyAlignment="1" applyProtection="1">
      <alignment horizontal="center" vertical="center" wrapText="1"/>
      <protection locked="0"/>
    </xf>
    <xf numFmtId="0" fontId="34" fillId="3" borderId="2" xfId="0" applyFont="1" applyFill="1" applyBorder="1" applyAlignment="1" applyProtection="1">
      <alignment horizontal="center" vertical="center" wrapText="1"/>
      <protection locked="0"/>
    </xf>
    <xf numFmtId="0" fontId="34" fillId="3" borderId="35" xfId="0" applyFont="1" applyFill="1" applyBorder="1" applyAlignment="1" applyProtection="1">
      <alignment horizontal="center" vertical="center" wrapText="1"/>
      <protection locked="0"/>
    </xf>
    <xf numFmtId="0" fontId="32" fillId="0" borderId="33" xfId="0" applyFont="1" applyFill="1" applyBorder="1" applyAlignment="1" applyProtection="1">
      <alignment horizontal="center" vertical="center"/>
      <protection locked="0"/>
    </xf>
    <xf numFmtId="49" fontId="34" fillId="0" borderId="33" xfId="0" applyNumberFormat="1" applyFont="1" applyFill="1" applyBorder="1" applyAlignment="1" applyProtection="1">
      <alignment horizontal="center" vertical="center" wrapText="1"/>
      <protection locked="0"/>
    </xf>
    <xf numFmtId="0" fontId="32" fillId="3" borderId="1" xfId="0" applyNumberFormat="1" applyFont="1" applyFill="1" applyBorder="1" applyAlignment="1" applyProtection="1">
      <alignment horizontal="center" vertical="center" wrapText="1"/>
      <protection locked="0"/>
    </xf>
    <xf numFmtId="0" fontId="32" fillId="3" borderId="1" xfId="0" applyNumberFormat="1" applyFont="1" applyFill="1" applyBorder="1" applyAlignment="1" applyProtection="1">
      <alignment horizontal="center" vertical="center"/>
      <protection locked="0"/>
    </xf>
    <xf numFmtId="0" fontId="32" fillId="3" borderId="33" xfId="0" applyNumberFormat="1" applyFont="1" applyFill="1" applyBorder="1" applyAlignment="1" applyProtection="1">
      <alignment horizontal="center" vertical="center"/>
      <protection locked="0"/>
    </xf>
    <xf numFmtId="0" fontId="34" fillId="0" borderId="33" xfId="0" applyFont="1" applyFill="1" applyBorder="1" applyAlignment="1" applyProtection="1">
      <alignment horizontal="center" vertical="center" wrapText="1"/>
      <protection locked="0"/>
    </xf>
    <xf numFmtId="0" fontId="36" fillId="2" borderId="9"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36" fillId="2" borderId="34" xfId="0" applyFont="1" applyFill="1" applyBorder="1" applyAlignment="1" applyProtection="1">
      <alignment horizontal="center" vertical="center" wrapText="1"/>
    </xf>
    <xf numFmtId="0" fontId="32" fillId="3" borderId="4"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0" fontId="27" fillId="0" borderId="3" xfId="0" applyFont="1" applyBorder="1" applyAlignment="1" applyProtection="1">
      <alignment horizontal="center"/>
      <protection locked="0"/>
    </xf>
    <xf numFmtId="0" fontId="27" fillId="0" borderId="17" xfId="0" applyFont="1" applyBorder="1" applyAlignment="1" applyProtection="1">
      <alignment horizontal="center"/>
      <protection locked="0"/>
    </xf>
    <xf numFmtId="0" fontId="27" fillId="0" borderId="18" xfId="0" applyFont="1" applyBorder="1" applyAlignment="1" applyProtection="1">
      <alignment horizontal="center"/>
      <protection locked="0"/>
    </xf>
    <xf numFmtId="0" fontId="28" fillId="0" borderId="1" xfId="0" applyFont="1" applyBorder="1" applyAlignment="1" applyProtection="1">
      <alignment horizontal="center" vertical="top" wrapText="1"/>
      <protection locked="0"/>
    </xf>
    <xf numFmtId="0" fontId="28" fillId="0" borderId="3" xfId="0" applyFont="1" applyBorder="1" applyAlignment="1" applyProtection="1">
      <alignment horizontal="center" vertical="top" wrapText="1"/>
      <protection locked="0"/>
    </xf>
    <xf numFmtId="0" fontId="28" fillId="0" borderId="18" xfId="0" applyFont="1" applyBorder="1" applyAlignment="1" applyProtection="1">
      <alignment horizontal="center" vertical="top" wrapText="1"/>
      <protection locked="0"/>
    </xf>
    <xf numFmtId="14" fontId="27" fillId="0" borderId="3" xfId="0" applyNumberFormat="1" applyFont="1" applyBorder="1" applyAlignment="1" applyProtection="1">
      <alignment horizontal="center"/>
      <protection locked="0"/>
    </xf>
    <xf numFmtId="0" fontId="32" fillId="3" borderId="4" xfId="0" applyFont="1" applyFill="1" applyBorder="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1" fontId="32" fillId="0" borderId="9" xfId="0" applyNumberFormat="1" applyFont="1" applyBorder="1" applyAlignment="1" applyProtection="1">
      <alignment horizontal="center" vertical="center"/>
    </xf>
    <xf numFmtId="0" fontId="32" fillId="0" borderId="10"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32" fillId="0" borderId="27"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protection locked="0"/>
    </xf>
    <xf numFmtId="0" fontId="32" fillId="0" borderId="4"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xf>
    <xf numFmtId="1" fontId="34" fillId="0" borderId="7" xfId="0" applyNumberFormat="1" applyFont="1" applyBorder="1" applyAlignment="1" applyProtection="1">
      <alignment horizontal="center" vertical="center" wrapText="1"/>
    </xf>
    <xf numFmtId="1" fontId="34" fillId="0" borderId="27" xfId="0" applyNumberFormat="1" applyFont="1" applyBorder="1" applyAlignment="1" applyProtection="1">
      <alignment horizontal="center" vertical="center" wrapText="1"/>
    </xf>
    <xf numFmtId="0" fontId="36" fillId="2" borderId="26" xfId="0" applyFont="1" applyFill="1" applyBorder="1" applyAlignment="1" applyProtection="1">
      <alignment horizontal="center" vertical="center" wrapText="1"/>
    </xf>
    <xf numFmtId="0" fontId="33" fillId="6" borderId="13" xfId="0" applyFont="1" applyFill="1" applyBorder="1" applyAlignment="1" applyProtection="1">
      <alignment horizontal="center" vertical="center"/>
    </xf>
    <xf numFmtId="0" fontId="33" fillId="6" borderId="12" xfId="0" applyFont="1" applyFill="1" applyBorder="1" applyAlignment="1" applyProtection="1">
      <alignment horizontal="center" vertical="center"/>
    </xf>
    <xf numFmtId="0" fontId="33" fillId="6" borderId="32" xfId="0" applyFont="1" applyFill="1" applyBorder="1" applyAlignment="1" applyProtection="1">
      <alignment horizontal="center" vertical="center"/>
    </xf>
    <xf numFmtId="0" fontId="33" fillId="4" borderId="1" xfId="0" applyFont="1" applyFill="1" applyBorder="1" applyAlignment="1" applyProtection="1">
      <alignment horizontal="center" vertical="center" wrapText="1"/>
    </xf>
    <xf numFmtId="0" fontId="33" fillId="4" borderId="13" xfId="0" applyFont="1" applyFill="1" applyBorder="1" applyAlignment="1" applyProtection="1">
      <alignment horizontal="center" vertical="center" wrapText="1"/>
    </xf>
    <xf numFmtId="0" fontId="33" fillId="4" borderId="12" xfId="0" applyFont="1" applyFill="1" applyBorder="1" applyAlignment="1" applyProtection="1">
      <alignment horizontal="center" vertical="center" wrapText="1"/>
    </xf>
    <xf numFmtId="0" fontId="33" fillId="9" borderId="13" xfId="0" applyFont="1" applyFill="1" applyBorder="1" applyAlignment="1" applyProtection="1">
      <alignment horizontal="center" vertical="center" wrapText="1"/>
    </xf>
    <xf numFmtId="0" fontId="33" fillId="9" borderId="12" xfId="0" applyFont="1" applyFill="1" applyBorder="1" applyAlignment="1" applyProtection="1">
      <alignment horizontal="center" vertical="center" wrapText="1"/>
    </xf>
    <xf numFmtId="0" fontId="33" fillId="4" borderId="13" xfId="0" applyFont="1" applyFill="1" applyBorder="1" applyAlignment="1" applyProtection="1">
      <alignment horizontal="center" vertical="center"/>
    </xf>
    <xf numFmtId="0" fontId="33" fillId="5" borderId="1" xfId="0" applyFont="1" applyFill="1" applyBorder="1" applyAlignment="1" applyProtection="1">
      <alignment horizontal="center"/>
    </xf>
    <xf numFmtId="0" fontId="33" fillId="5" borderId="13" xfId="0" applyFont="1" applyFill="1" applyBorder="1" applyAlignment="1" applyProtection="1">
      <alignment horizontal="center" vertical="center" wrapText="1"/>
    </xf>
    <xf numFmtId="0" fontId="33" fillId="5" borderId="12" xfId="0" applyFont="1" applyFill="1" applyBorder="1" applyAlignment="1" applyProtection="1">
      <alignment horizontal="center" vertical="center" wrapText="1"/>
    </xf>
    <xf numFmtId="0" fontId="33" fillId="4" borderId="1" xfId="0" applyFont="1" applyFill="1" applyBorder="1" applyAlignment="1" applyProtection="1">
      <alignment horizontal="center"/>
    </xf>
    <xf numFmtId="0" fontId="33" fillId="8" borderId="3" xfId="0" applyFont="1" applyFill="1" applyBorder="1" applyAlignment="1" applyProtection="1">
      <alignment horizontal="center"/>
    </xf>
    <xf numFmtId="0" fontId="33" fillId="8" borderId="17" xfId="0" applyFont="1" applyFill="1" applyBorder="1" applyAlignment="1" applyProtection="1">
      <alignment horizontal="center"/>
    </xf>
    <xf numFmtId="0" fontId="33" fillId="8" borderId="18" xfId="0" applyFont="1" applyFill="1" applyBorder="1" applyAlignment="1" applyProtection="1">
      <alignment horizontal="center"/>
    </xf>
    <xf numFmtId="0" fontId="32" fillId="0" borderId="4" xfId="0" applyFont="1" applyBorder="1" applyAlignment="1" applyProtection="1">
      <alignment horizontal="center" vertical="center"/>
      <protection locked="0"/>
    </xf>
    <xf numFmtId="0" fontId="32" fillId="0" borderId="24"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32" fillId="0" borderId="10" xfId="0" applyFont="1" applyBorder="1" applyAlignment="1" applyProtection="1">
      <alignment horizontal="left" vertical="center" wrapText="1"/>
      <protection locked="0"/>
    </xf>
    <xf numFmtId="0" fontId="34" fillId="0" borderId="27" xfId="0" applyFont="1" applyBorder="1" applyAlignment="1" applyProtection="1">
      <alignment horizontal="center" vertical="center" wrapText="1"/>
    </xf>
    <xf numFmtId="0" fontId="33" fillId="4" borderId="1" xfId="0" applyFont="1" applyFill="1" applyBorder="1" applyAlignment="1" applyProtection="1">
      <alignment horizontal="left" vertical="center"/>
      <protection locked="0"/>
    </xf>
    <xf numFmtId="0" fontId="33" fillId="7" borderId="1" xfId="0" applyFont="1" applyFill="1" applyBorder="1" applyAlignment="1" applyProtection="1">
      <alignment horizontal="center"/>
    </xf>
    <xf numFmtId="0" fontId="33" fillId="5" borderId="10" xfId="0" applyFont="1" applyFill="1" applyBorder="1" applyAlignment="1" applyProtection="1">
      <alignment horizontal="center"/>
    </xf>
    <xf numFmtId="0" fontId="33" fillId="9" borderId="10" xfId="0" applyFont="1" applyFill="1" applyBorder="1" applyAlignment="1" applyProtection="1">
      <alignment horizontal="center" vertical="center"/>
    </xf>
    <xf numFmtId="0" fontId="33" fillId="9" borderId="13" xfId="0" applyFont="1" applyFill="1" applyBorder="1" applyAlignment="1" applyProtection="1">
      <alignment horizontal="center" vertical="center"/>
    </xf>
    <xf numFmtId="0" fontId="33" fillId="7" borderId="7" xfId="0" applyFont="1" applyFill="1" applyBorder="1" applyAlignment="1" applyProtection="1">
      <alignment horizontal="center" vertical="center"/>
    </xf>
    <xf numFmtId="0" fontId="33" fillId="7" borderId="11" xfId="0" applyFont="1" applyFill="1" applyBorder="1" applyAlignment="1" applyProtection="1">
      <alignment horizontal="center" vertical="center"/>
    </xf>
    <xf numFmtId="0" fontId="33" fillId="7" borderId="8" xfId="0" applyFont="1" applyFill="1" applyBorder="1" applyAlignment="1" applyProtection="1">
      <alignment horizontal="center" vertical="center"/>
    </xf>
    <xf numFmtId="0" fontId="33" fillId="9" borderId="1" xfId="0" applyFont="1" applyFill="1" applyBorder="1" applyAlignment="1" applyProtection="1">
      <alignment horizontal="center" wrapText="1"/>
    </xf>
    <xf numFmtId="0" fontId="32" fillId="0" borderId="25" xfId="0" applyFont="1" applyFill="1" applyBorder="1" applyAlignment="1" applyProtection="1">
      <alignment horizontal="center" vertical="center" wrapText="1"/>
      <protection locked="0"/>
    </xf>
    <xf numFmtId="0" fontId="34" fillId="0" borderId="27"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15" fontId="32" fillId="0" borderId="27" xfId="0" applyNumberFormat="1" applyFont="1" applyBorder="1" applyAlignment="1" applyProtection="1">
      <alignment horizontal="center" vertical="center"/>
      <protection locked="0"/>
    </xf>
    <xf numFmtId="15" fontId="32" fillId="0" borderId="4" xfId="0" applyNumberFormat="1"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2" fillId="0" borderId="33" xfId="0" applyFont="1" applyBorder="1" applyAlignment="1" applyProtection="1">
      <alignment horizontal="center" vertical="center" wrapText="1"/>
      <protection locked="0"/>
    </xf>
    <xf numFmtId="0" fontId="32" fillId="0" borderId="33" xfId="0" applyFont="1" applyBorder="1" applyAlignment="1" applyProtection="1">
      <alignment horizontal="center" vertical="center"/>
      <protection locked="0"/>
    </xf>
    <xf numFmtId="0" fontId="34" fillId="0" borderId="35" xfId="0" applyFont="1" applyBorder="1" applyAlignment="1" applyProtection="1">
      <alignment horizontal="center" vertical="center" wrapText="1"/>
      <protection locked="0"/>
    </xf>
    <xf numFmtId="0" fontId="34" fillId="3" borderId="27" xfId="0" applyFont="1" applyFill="1" applyBorder="1" applyAlignment="1" applyProtection="1">
      <alignment horizontal="center" vertical="center" wrapText="1"/>
      <protection locked="0"/>
    </xf>
    <xf numFmtId="0" fontId="32" fillId="0" borderId="24" xfId="0" applyFont="1" applyBorder="1" applyAlignment="1" applyProtection="1">
      <alignment horizontal="center"/>
      <protection locked="0"/>
    </xf>
    <xf numFmtId="0" fontId="32" fillId="0" borderId="12" xfId="0" applyFont="1" applyBorder="1" applyAlignment="1" applyProtection="1">
      <alignment horizontal="center"/>
      <protection locked="0"/>
    </xf>
    <xf numFmtId="0" fontId="32" fillId="0" borderId="10" xfId="0" applyFont="1" applyBorder="1" applyAlignment="1" applyProtection="1">
      <alignment horizontal="center"/>
      <protection locked="0"/>
    </xf>
    <xf numFmtId="0" fontId="32" fillId="0" borderId="25" xfId="0" applyFont="1" applyBorder="1" applyAlignment="1" applyProtection="1">
      <alignment horizontal="left" vertical="center" wrapText="1"/>
      <protection locked="0"/>
    </xf>
    <xf numFmtId="0" fontId="32" fillId="0" borderId="25"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protection locked="0"/>
    </xf>
    <xf numFmtId="0" fontId="32" fillId="0" borderId="13" xfId="0" applyFont="1" applyFill="1" applyBorder="1" applyAlignment="1" applyProtection="1">
      <alignment horizontal="left" vertical="center"/>
      <protection locked="0"/>
    </xf>
    <xf numFmtId="0" fontId="32" fillId="0" borderId="1" xfId="0" applyFont="1" applyFill="1" applyBorder="1" applyAlignment="1" applyProtection="1">
      <alignment horizontal="left" vertical="center" wrapText="1"/>
      <protection locked="0"/>
    </xf>
    <xf numFmtId="0" fontId="32" fillId="0" borderId="33" xfId="0" applyFont="1" applyFill="1" applyBorder="1" applyAlignment="1" applyProtection="1">
      <alignment horizontal="left" vertical="center"/>
      <protection locked="0"/>
    </xf>
    <xf numFmtId="0" fontId="32" fillId="0" borderId="35" xfId="0" applyFont="1" applyBorder="1" applyAlignment="1" applyProtection="1">
      <alignment horizontal="center" vertical="center"/>
      <protection locked="0"/>
    </xf>
    <xf numFmtId="17" fontId="32" fillId="0" borderId="4" xfId="0" applyNumberFormat="1" applyFont="1" applyBorder="1" applyAlignment="1" applyProtection="1">
      <alignment horizontal="center" vertical="center"/>
      <protection locked="0"/>
    </xf>
    <xf numFmtId="0" fontId="32" fillId="0" borderId="35" xfId="0" applyFont="1" applyBorder="1" applyAlignment="1" applyProtection="1">
      <alignment horizontal="center" vertical="center" wrapText="1"/>
      <protection locked="0"/>
    </xf>
    <xf numFmtId="17" fontId="32" fillId="0" borderId="27" xfId="0" applyNumberFormat="1" applyFont="1" applyBorder="1" applyAlignment="1" applyProtection="1">
      <alignment horizontal="center" vertical="center"/>
      <protection locked="0"/>
    </xf>
    <xf numFmtId="0" fontId="32" fillId="0" borderId="13" xfId="0" applyFont="1" applyBorder="1" applyAlignment="1" applyProtection="1">
      <alignment horizontal="center"/>
      <protection locked="0"/>
    </xf>
    <xf numFmtId="0" fontId="32" fillId="0" borderId="32" xfId="0" applyFont="1" applyBorder="1" applyAlignment="1" applyProtection="1">
      <alignment horizontal="center"/>
      <protection locked="0"/>
    </xf>
    <xf numFmtId="0" fontId="33" fillId="0" borderId="13" xfId="0" applyFont="1" applyBorder="1" applyAlignment="1" applyProtection="1">
      <alignment horizontal="center" vertical="center" wrapText="1"/>
      <protection locked="0"/>
    </xf>
    <xf numFmtId="0" fontId="33" fillId="0" borderId="10" xfId="0" applyFont="1" applyBorder="1" applyAlignment="1" applyProtection="1">
      <alignment horizontal="center" vertical="center" wrapText="1"/>
      <protection locked="0"/>
    </xf>
    <xf numFmtId="0" fontId="34" fillId="0" borderId="10" xfId="0" applyFont="1" applyFill="1" applyBorder="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1" fontId="32" fillId="0" borderId="0" xfId="0" applyNumberFormat="1" applyFont="1" applyBorder="1" applyAlignment="1" applyProtection="1">
      <alignment horizontal="center" vertical="center"/>
    </xf>
    <xf numFmtId="0" fontId="32" fillId="0" borderId="4" xfId="0" applyFont="1" applyBorder="1" applyAlignment="1" applyProtection="1">
      <alignment vertical="center" wrapText="1"/>
      <protection locked="0"/>
    </xf>
    <xf numFmtId="0" fontId="32" fillId="0" borderId="2" xfId="0" applyFont="1" applyBorder="1" applyAlignment="1" applyProtection="1">
      <alignment vertical="center" wrapText="1"/>
      <protection locked="0"/>
    </xf>
    <xf numFmtId="0" fontId="32" fillId="0" borderId="4" xfId="0" applyFont="1" applyBorder="1" applyAlignment="1" applyProtection="1">
      <alignment horizontal="left" vertical="center" wrapText="1"/>
      <protection locked="0"/>
    </xf>
    <xf numFmtId="0" fontId="32" fillId="0" borderId="2" xfId="0" applyFont="1" applyBorder="1" applyAlignment="1" applyProtection="1">
      <alignment horizontal="left" vertical="center"/>
      <protection locked="0"/>
    </xf>
    <xf numFmtId="0" fontId="29" fillId="0" borderId="3" xfId="0" applyFont="1" applyBorder="1" applyAlignment="1">
      <alignment horizontal="center" wrapText="1"/>
    </xf>
    <xf numFmtId="0" fontId="29" fillId="0" borderId="17" xfId="0" applyFont="1" applyBorder="1" applyAlignment="1">
      <alignment horizontal="center" wrapText="1"/>
    </xf>
    <xf numFmtId="0" fontId="30" fillId="0" borderId="18" xfId="0" applyFont="1" applyBorder="1" applyAlignment="1">
      <alignment horizont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12" fillId="0" borderId="17" xfId="0" applyFont="1" applyBorder="1" applyAlignment="1">
      <alignment horizontal="left" wrapText="1"/>
    </xf>
    <xf numFmtId="0" fontId="12" fillId="0" borderId="18" xfId="0" applyFont="1" applyBorder="1" applyAlignment="1">
      <alignment horizontal="left"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3" xfId="0" applyFont="1" applyBorder="1" applyAlignment="1">
      <alignment horizontal="left" vertical="top" wrapText="1"/>
    </xf>
    <xf numFmtId="0" fontId="12" fillId="0" borderId="18" xfId="0" applyFont="1" applyBorder="1" applyAlignment="1">
      <alignment horizontal="left" vertical="top"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12" fillId="0" borderId="3" xfId="0" applyFont="1" applyBorder="1" applyAlignment="1">
      <alignment horizontal="left" vertical="center" wrapText="1"/>
    </xf>
    <xf numFmtId="0" fontId="14" fillId="0" borderId="18" xfId="0" applyFont="1" applyBorder="1" applyAlignment="1">
      <alignment horizontal="left" vertical="center" wrapText="1"/>
    </xf>
    <xf numFmtId="0" fontId="29" fillId="0" borderId="3" xfId="0" applyFont="1" applyBorder="1" applyAlignment="1">
      <alignment horizontal="left" vertical="top" wrapText="1"/>
    </xf>
    <xf numFmtId="0" fontId="29" fillId="0" borderId="17" xfId="0" applyFont="1" applyBorder="1" applyAlignment="1">
      <alignment horizontal="left" vertical="top" wrapText="1"/>
    </xf>
    <xf numFmtId="0" fontId="29" fillId="0" borderId="18" xfId="0" applyFont="1" applyBorder="1" applyAlignment="1">
      <alignment horizontal="left" vertical="top"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3" xfId="0" applyFont="1" applyBorder="1" applyAlignment="1">
      <alignment horizontal="left" vertical="top"/>
    </xf>
    <xf numFmtId="0" fontId="12" fillId="0" borderId="18" xfId="0" applyFont="1" applyBorder="1" applyAlignment="1">
      <alignment horizontal="left" vertical="top"/>
    </xf>
    <xf numFmtId="14" fontId="32" fillId="0" borderId="1" xfId="0" applyNumberFormat="1" applyFont="1" applyBorder="1" applyAlignment="1" applyProtection="1">
      <alignment horizontal="center" vertical="center"/>
      <protection locked="0"/>
    </xf>
    <xf numFmtId="0" fontId="32" fillId="0" borderId="2" xfId="0" applyFont="1" applyBorder="1" applyAlignment="1" applyProtection="1">
      <alignment horizontal="left" vertical="center" wrapText="1"/>
      <protection locked="0"/>
    </xf>
    <xf numFmtId="0" fontId="33" fillId="0" borderId="0" xfId="0" applyFont="1" applyAlignment="1" applyProtection="1">
      <alignment vertical="center"/>
    </xf>
    <xf numFmtId="0" fontId="32" fillId="0" borderId="0" xfId="0" applyFont="1" applyProtection="1"/>
    <xf numFmtId="0" fontId="33" fillId="0" borderId="0" xfId="0" applyFont="1" applyProtection="1"/>
    <xf numFmtId="14" fontId="32" fillId="0" borderId="4" xfId="0" applyNumberFormat="1" applyFont="1" applyBorder="1" applyAlignment="1" applyProtection="1">
      <alignment horizontal="center" vertical="center"/>
      <protection locked="0"/>
    </xf>
    <xf numFmtId="0" fontId="32" fillId="0" borderId="3" xfId="0" applyFont="1" applyBorder="1" applyAlignment="1" applyProtection="1">
      <alignment horizontal="left" vertical="top" wrapText="1"/>
      <protection locked="0"/>
    </xf>
    <xf numFmtId="0" fontId="32" fillId="0" borderId="17" xfId="0" applyFont="1" applyBorder="1" applyAlignment="1" applyProtection="1">
      <alignment horizontal="left" vertical="top" wrapText="1"/>
      <protection locked="0"/>
    </xf>
    <xf numFmtId="0" fontId="33" fillId="2" borderId="1" xfId="0" applyFont="1" applyFill="1" applyBorder="1" applyAlignment="1" applyProtection="1">
      <alignment horizontal="center" vertical="center" wrapText="1"/>
    </xf>
    <xf numFmtId="0" fontId="32" fillId="2" borderId="1" xfId="0" applyFont="1" applyFill="1" applyBorder="1" applyAlignment="1" applyProtection="1">
      <alignment vertical="center"/>
    </xf>
    <xf numFmtId="0" fontId="33" fillId="3" borderId="1" xfId="0" applyFont="1" applyFill="1" applyBorder="1" applyAlignment="1" applyProtection="1">
      <alignment horizontal="center" vertical="center" wrapText="1"/>
    </xf>
    <xf numFmtId="0" fontId="33" fillId="3" borderId="1" xfId="0" applyFont="1" applyFill="1" applyBorder="1" applyAlignment="1" applyProtection="1">
      <alignment horizontal="center" vertical="center"/>
    </xf>
    <xf numFmtId="0" fontId="33" fillId="0" borderId="1" xfId="0" applyFont="1" applyBorder="1" applyAlignment="1" applyProtection="1">
      <alignment horizontal="center" vertical="top" wrapText="1"/>
      <protection locked="0"/>
    </xf>
    <xf numFmtId="0" fontId="32" fillId="0" borderId="0" xfId="0" applyFont="1" applyProtection="1">
      <protection locked="0"/>
    </xf>
    <xf numFmtId="1" fontId="33" fillId="0" borderId="3" xfId="0" applyNumberFormat="1" applyFont="1" applyBorder="1" applyAlignment="1" applyProtection="1">
      <alignment horizontal="center" vertical="top" wrapText="1"/>
      <protection locked="0"/>
    </xf>
    <xf numFmtId="1" fontId="33" fillId="0" borderId="18" xfId="0" applyNumberFormat="1" applyFont="1" applyBorder="1" applyAlignment="1" applyProtection="1">
      <alignment horizontal="center" vertical="top" wrapText="1"/>
      <protection locked="0"/>
    </xf>
    <xf numFmtId="0" fontId="33" fillId="3" borderId="24" xfId="0" applyFont="1" applyFill="1" applyBorder="1" applyAlignment="1" applyProtection="1">
      <alignment horizontal="center" vertical="center" wrapText="1"/>
      <protection locked="0"/>
    </xf>
    <xf numFmtId="0" fontId="33" fillId="3" borderId="12" xfId="0" applyFont="1" applyFill="1" applyBorder="1" applyAlignment="1" applyProtection="1">
      <alignment horizontal="center" vertical="center" wrapText="1"/>
      <protection locked="0"/>
    </xf>
    <xf numFmtId="0" fontId="33" fillId="3" borderId="32" xfId="0" applyFont="1" applyFill="1" applyBorder="1" applyAlignment="1" applyProtection="1">
      <alignment horizontal="center" vertical="center" wrapText="1"/>
      <protection locked="0"/>
    </xf>
  </cellXfs>
  <cellStyles count="2">
    <cellStyle name="Normal" xfId="0" builtinId="0"/>
    <cellStyle name="Porcentaje 2" xfId="1" xr:uid="{7F185E20-70CB-4BA3-95CC-00F4B3653E0B}"/>
  </cellStyles>
  <dxfs count="232">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3</xdr:row>
      <xdr:rowOff>244727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28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2282825</xdr:colOff>
      <xdr:row>6</xdr:row>
      <xdr:rowOff>266700</xdr:rowOff>
    </xdr:from>
    <xdr:ext cx="1654175" cy="2022195"/>
    <xdr:pic>
      <xdr:nvPicPr>
        <xdr:cNvPr id="2" name="Imagen 1">
          <a:extLst>
            <a:ext uri="{FF2B5EF4-FFF2-40B4-BE49-F238E27FC236}">
              <a16:creationId xmlns:a16="http://schemas.microsoft.com/office/drawing/2014/main" id="{91629465-350A-4DE2-9A85-17DE462DB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2825" y="1333500"/>
          <a:ext cx="1654175" cy="20221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1749425</xdr:colOff>
      <xdr:row>9</xdr:row>
      <xdr:rowOff>720725</xdr:rowOff>
    </xdr:from>
    <xdr:ext cx="7800975" cy="3299862"/>
    <xdr:pic>
      <xdr:nvPicPr>
        <xdr:cNvPr id="3" name="Imagen 2">
          <a:extLst>
            <a:ext uri="{FF2B5EF4-FFF2-40B4-BE49-F238E27FC236}">
              <a16:creationId xmlns:a16="http://schemas.microsoft.com/office/drawing/2014/main" id="{AC98F418-4980-4BE5-996F-ACD54541FE90}"/>
            </a:ext>
          </a:extLst>
        </xdr:cNvPr>
        <xdr:cNvPicPr>
          <a:picLocks noChangeAspect="1"/>
        </xdr:cNvPicPr>
      </xdr:nvPicPr>
      <xdr:blipFill>
        <a:blip xmlns:r="http://schemas.openxmlformats.org/officeDocument/2006/relationships" r:embed="rId2"/>
        <a:stretch>
          <a:fillRect/>
        </a:stretch>
      </xdr:blipFill>
      <xdr:spPr>
        <a:xfrm>
          <a:off x="2282825" y="1901825"/>
          <a:ext cx="7800975" cy="3299862"/>
        </a:xfrm>
        <a:prstGeom prst="rect">
          <a:avLst/>
        </a:prstGeom>
      </xdr:spPr>
    </xdr:pic>
    <xdr:clientData/>
  </xdr:oneCellAnchor>
  <xdr:oneCellAnchor>
    <xdr:from>
      <xdr:col>2</xdr:col>
      <xdr:colOff>1412874</xdr:colOff>
      <xdr:row>10</xdr:row>
      <xdr:rowOff>263524</xdr:rowOff>
    </xdr:from>
    <xdr:ext cx="8715376" cy="4842661"/>
    <xdr:pic>
      <xdr:nvPicPr>
        <xdr:cNvPr id="4" name="Imagen 3">
          <a:extLst>
            <a:ext uri="{FF2B5EF4-FFF2-40B4-BE49-F238E27FC236}">
              <a16:creationId xmlns:a16="http://schemas.microsoft.com/office/drawing/2014/main" id="{3ABE445C-EC19-4366-A4BC-3ADB3F6D63E8}"/>
            </a:ext>
          </a:extLst>
        </xdr:cNvPr>
        <xdr:cNvPicPr>
          <a:picLocks noChangeAspect="1"/>
        </xdr:cNvPicPr>
      </xdr:nvPicPr>
      <xdr:blipFill>
        <a:blip xmlns:r="http://schemas.openxmlformats.org/officeDocument/2006/relationships" r:embed="rId3"/>
        <a:stretch>
          <a:fillRect/>
        </a:stretch>
      </xdr:blipFill>
      <xdr:spPr>
        <a:xfrm>
          <a:off x="2289174" y="2092324"/>
          <a:ext cx="8715376" cy="48426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ColWidth="11.42578125" defaultRowHeight="15" x14ac:dyDescent="0.25"/>
  <cols>
    <col min="1" max="1" width="22.42578125" style="5" customWidth="1"/>
    <col min="2" max="2" width="15.42578125" style="5" customWidth="1"/>
    <col min="3" max="3" width="16.140625" style="5" customWidth="1"/>
    <col min="4" max="4" width="21.42578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42578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44" t="s">
        <v>54</v>
      </c>
      <c r="B7" s="145"/>
      <c r="C7" s="145"/>
      <c r="D7" s="146"/>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199" t="s">
        <v>0</v>
      </c>
      <c r="XEU7" s="200"/>
    </row>
    <row r="8" spans="1:34 16374:16377" x14ac:dyDescent="0.25">
      <c r="A8" s="172" t="s">
        <v>53</v>
      </c>
      <c r="B8" s="172"/>
      <c r="C8" s="172"/>
      <c r="D8" s="172"/>
      <c r="E8" s="172" t="s">
        <v>21</v>
      </c>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60" t="s">
        <v>28</v>
      </c>
      <c r="AF8" s="163" t="s">
        <v>39</v>
      </c>
      <c r="AG8" s="164"/>
      <c r="AH8" s="165"/>
      <c r="XET8" s="199" t="s">
        <v>2</v>
      </c>
      <c r="XEU8" s="200"/>
    </row>
    <row r="9" spans="1:34 16374:16377" x14ac:dyDescent="0.25">
      <c r="A9" s="185" t="s">
        <v>40</v>
      </c>
      <c r="B9" s="187" t="s">
        <v>41</v>
      </c>
      <c r="C9" s="187" t="s">
        <v>42</v>
      </c>
      <c r="D9" s="189" t="s">
        <v>43</v>
      </c>
      <c r="E9" s="172" t="s">
        <v>22</v>
      </c>
      <c r="F9" s="172"/>
      <c r="G9" s="172"/>
      <c r="H9" s="172"/>
      <c r="I9" s="172"/>
      <c r="J9" s="172"/>
      <c r="K9" s="115" t="s">
        <v>26</v>
      </c>
      <c r="L9" s="172" t="s">
        <v>24</v>
      </c>
      <c r="M9" s="172"/>
      <c r="N9" s="172"/>
      <c r="O9" s="172"/>
      <c r="P9" s="172"/>
      <c r="Q9" s="172"/>
      <c r="R9" s="172"/>
      <c r="S9" s="172"/>
      <c r="T9" s="172"/>
      <c r="U9" s="172"/>
      <c r="V9" s="172"/>
      <c r="W9" s="172"/>
      <c r="X9" s="172"/>
      <c r="Y9" s="172"/>
      <c r="Z9" s="172"/>
      <c r="AA9" s="172"/>
      <c r="AB9" s="172"/>
      <c r="AC9" s="172"/>
      <c r="AD9" s="172"/>
      <c r="AE9" s="161"/>
      <c r="AF9" s="166"/>
      <c r="AG9" s="167"/>
      <c r="AH9" s="168"/>
      <c r="XET9" s="7" t="s">
        <v>18</v>
      </c>
      <c r="XEU9" s="7" t="s">
        <v>20</v>
      </c>
      <c r="XEV9" s="7" t="s">
        <v>19</v>
      </c>
    </row>
    <row r="10" spans="1:34 16374:16377" ht="15" customHeight="1" x14ac:dyDescent="0.25">
      <c r="A10" s="185"/>
      <c r="B10" s="187"/>
      <c r="C10" s="187"/>
      <c r="D10" s="189"/>
      <c r="E10" s="193" t="s">
        <v>44</v>
      </c>
      <c r="F10" s="193"/>
      <c r="G10" s="193"/>
      <c r="H10" s="193"/>
      <c r="I10" s="193"/>
      <c r="J10" s="193"/>
      <c r="K10" s="116"/>
      <c r="L10" s="162" t="s">
        <v>55</v>
      </c>
      <c r="M10" s="206" t="s">
        <v>23</v>
      </c>
      <c r="N10" s="8"/>
      <c r="O10" s="9"/>
      <c r="P10" s="9"/>
      <c r="Q10" s="9"/>
      <c r="R10" s="9"/>
      <c r="S10" s="9"/>
      <c r="T10" s="9"/>
      <c r="U10" s="173" t="s">
        <v>46</v>
      </c>
      <c r="V10" s="208" t="s">
        <v>45</v>
      </c>
      <c r="W10" s="209"/>
      <c r="X10" s="209"/>
      <c r="Y10" s="209"/>
      <c r="Z10" s="209"/>
      <c r="AA10" s="210"/>
      <c r="AB10" s="204" t="s">
        <v>50</v>
      </c>
      <c r="AC10" s="204"/>
      <c r="AD10" s="204"/>
      <c r="AE10" s="161"/>
      <c r="AF10" s="169"/>
      <c r="AG10" s="170"/>
      <c r="AH10" s="171"/>
      <c r="XET10" s="5">
        <v>5</v>
      </c>
      <c r="XEU10" s="5">
        <v>10</v>
      </c>
      <c r="XEV10" s="5">
        <v>20</v>
      </c>
    </row>
    <row r="11" spans="1:34 16374:16377" ht="32.25" customHeight="1" x14ac:dyDescent="0.25">
      <c r="A11" s="186"/>
      <c r="B11" s="188"/>
      <c r="C11" s="188"/>
      <c r="D11" s="190"/>
      <c r="E11" s="10" t="s">
        <v>8</v>
      </c>
      <c r="F11" s="11"/>
      <c r="G11" s="10" t="s">
        <v>9</v>
      </c>
      <c r="H11" s="11"/>
      <c r="I11" s="11"/>
      <c r="J11" s="12" t="s">
        <v>10</v>
      </c>
      <c r="K11" s="117"/>
      <c r="L11" s="205"/>
      <c r="M11" s="207"/>
      <c r="N11" s="13"/>
      <c r="O11" s="13"/>
      <c r="P11" s="13"/>
      <c r="Q11" s="13"/>
      <c r="R11" s="13"/>
      <c r="S11" s="13"/>
      <c r="T11" s="13"/>
      <c r="U11" s="174"/>
      <c r="V11" s="34" t="s">
        <v>8</v>
      </c>
      <c r="W11" s="14"/>
      <c r="X11" s="15" t="s">
        <v>9</v>
      </c>
      <c r="Y11" s="16"/>
      <c r="Z11" s="13"/>
      <c r="AA11" s="17" t="s">
        <v>10</v>
      </c>
      <c r="AB11" s="32" t="s">
        <v>47</v>
      </c>
      <c r="AC11" s="21" t="s">
        <v>48</v>
      </c>
      <c r="AD11" s="21" t="s">
        <v>49</v>
      </c>
      <c r="AE11" s="162"/>
      <c r="AF11" s="33" t="s">
        <v>48</v>
      </c>
      <c r="AG11" s="35" t="s">
        <v>51</v>
      </c>
      <c r="AH11" s="33" t="s">
        <v>52</v>
      </c>
      <c r="XET11" s="5" t="s">
        <v>11</v>
      </c>
      <c r="XEU11" s="5" t="s">
        <v>12</v>
      </c>
      <c r="XEV11" s="5" t="s">
        <v>9</v>
      </c>
      <c r="XEW11" s="5" t="s">
        <v>8</v>
      </c>
    </row>
    <row r="12" spans="1:34 16374:16377" ht="50.25" customHeight="1" x14ac:dyDescent="0.25">
      <c r="A12" s="118"/>
      <c r="B12" s="120"/>
      <c r="C12" s="123"/>
      <c r="D12" s="125"/>
      <c r="E12" s="128" t="s">
        <v>15</v>
      </c>
      <c r="F12" s="130" t="str">
        <f>IF(E12="(1) RARA VEZ","1", IF(E12="(2) IMPROBABLE","2",IF(E12="(3) POSIBLE","3",IF(E12="(4) PROBABLE","4",IF(E12="(5) CASI SEGURO","5","")))))</f>
        <v>3</v>
      </c>
      <c r="G12" s="102" t="s">
        <v>19</v>
      </c>
      <c r="H12" s="97" t="str">
        <f>IF(G12="(5) MODERADO","5", IF(G12="(10) MAYOR","10",IF(G12="(20) CATASTROFICO","20","")))</f>
        <v>20</v>
      </c>
      <c r="I12" s="112">
        <f>F12*H12</f>
        <v>60</v>
      </c>
      <c r="J12" s="132">
        <f>+I12</f>
        <v>60</v>
      </c>
      <c r="K12" s="92"/>
      <c r="L12" s="22" t="s">
        <v>6</v>
      </c>
      <c r="M12" s="20" t="s">
        <v>11</v>
      </c>
      <c r="N12" s="18">
        <f>IF(M12="SÍ",15,"0")</f>
        <v>15</v>
      </c>
      <c r="O12" s="111">
        <f>SUM(N12:N18)</f>
        <v>70</v>
      </c>
      <c r="P12" s="113">
        <f>IF(AND($O12&gt;=0,$O12&lt;=50),0,IF(AND($O12&gt;50,$O12&lt;=75),1,IF(AND($O12&gt;75,$O12&lt;=100),2,"")))</f>
        <v>1</v>
      </c>
      <c r="Q12" s="113">
        <f>$F12-$P12</f>
        <v>2</v>
      </c>
      <c r="R12" s="104">
        <f>IF($Q12&lt;=0,1,$Q12)</f>
        <v>2</v>
      </c>
      <c r="S12" s="113">
        <f>$H12-$P12</f>
        <v>19</v>
      </c>
      <c r="T12" s="104">
        <f>IF($S12=19,10,IF($S12=18,5,IF($S12=9,5,IF($S12=8,5,H12))))</f>
        <v>10</v>
      </c>
      <c r="U12" s="106" t="s">
        <v>8</v>
      </c>
      <c r="V12" s="135" t="str">
        <f>IF(AND($U12="PROBABILIDAD",$R12=1),$XET$6,IF(AND($U12="PROBABILIDAD",$R12=2),$XET$5,IF(AND($U12="PROBABILIDAD",$R12=3),$XET$4,IF(AND($U12="PROBABILIDAD",$R12=4),$XET$3,IF(AND($U12="PROBABILIDAD",$R12=5),$XET$2,$E12)))))</f>
        <v>(2) IMPROBABLE</v>
      </c>
      <c r="W12" s="201">
        <f>IF($U12="PROBABILIDAD",$R12,$F12)</f>
        <v>2</v>
      </c>
      <c r="X12" s="137" t="str">
        <f>IF(AND($U12="IMPACTO",$S12=18),$XET$9,IF(AND($U12="IMPACTO",$S12=19),$XEU$9,IF(AND($U12="IMPACTO",$S12=20),$XEV$9,IF(AND($U12="IMPACTO",$S12&lt;10),$XET$9,$G12))))</f>
        <v>(20) CATASTROFICO</v>
      </c>
      <c r="Y12" s="96" t="str">
        <f>IF($U12="IMPACTO",$T12,$H12)</f>
        <v>20</v>
      </c>
      <c r="Z12" s="97">
        <f>$W12*$Y12</f>
        <v>40</v>
      </c>
      <c r="AA12" s="98">
        <f>$Z12</f>
        <v>40</v>
      </c>
      <c r="AB12" s="92"/>
      <c r="AC12" s="92"/>
      <c r="AD12" s="92"/>
      <c r="AE12" s="92"/>
      <c r="AF12" s="92"/>
      <c r="AG12" s="92"/>
      <c r="AH12" s="94"/>
    </row>
    <row r="13" spans="1:34 16374:16377" ht="48" customHeight="1" x14ac:dyDescent="0.25">
      <c r="A13" s="118"/>
      <c r="B13" s="121"/>
      <c r="C13" s="123"/>
      <c r="D13" s="126"/>
      <c r="E13" s="128"/>
      <c r="F13" s="130"/>
      <c r="G13" s="102"/>
      <c r="H13" s="97"/>
      <c r="I13" s="112"/>
      <c r="J13" s="132"/>
      <c r="K13" s="93"/>
      <c r="L13" s="23" t="s">
        <v>7</v>
      </c>
      <c r="M13" s="20" t="s">
        <v>11</v>
      </c>
      <c r="N13" s="19">
        <f>IF(M13="SÍ",5,"0")</f>
        <v>5</v>
      </c>
      <c r="O13" s="112"/>
      <c r="P13" s="114"/>
      <c r="Q13" s="114"/>
      <c r="R13" s="105"/>
      <c r="S13" s="114"/>
      <c r="T13" s="105"/>
      <c r="U13" s="107"/>
      <c r="V13" s="108"/>
      <c r="W13" s="202"/>
      <c r="X13" s="110"/>
      <c r="Y13" s="96"/>
      <c r="Z13" s="97"/>
      <c r="AA13" s="99"/>
      <c r="AB13" s="93"/>
      <c r="AC13" s="93"/>
      <c r="AD13" s="93"/>
      <c r="AE13" s="93"/>
      <c r="AF13" s="93"/>
      <c r="AG13" s="93"/>
      <c r="AH13" s="95"/>
    </row>
    <row r="14" spans="1:34 16374:16377" ht="33" customHeight="1" x14ac:dyDescent="0.25">
      <c r="A14" s="118"/>
      <c r="B14" s="121"/>
      <c r="C14" s="123"/>
      <c r="D14" s="126"/>
      <c r="E14" s="128"/>
      <c r="F14" s="130"/>
      <c r="G14" s="102"/>
      <c r="H14" s="97"/>
      <c r="I14" s="112"/>
      <c r="J14" s="133" t="str">
        <f>IF(AND(I12&gt;=5,I12&lt;=10),"BAJA",IF(AND(I12&gt;=15,I12&lt;=25),"MODERADA",IF(AND(I12&gt;=30,I12&lt;=50),"ALTA",IF(AND(I12&gt;=60,I12&lt;=100),"EXTREMA",""))))</f>
        <v>EXTREMA</v>
      </c>
      <c r="K14" s="93"/>
      <c r="L14" s="24" t="s">
        <v>3</v>
      </c>
      <c r="M14" s="20" t="s">
        <v>11</v>
      </c>
      <c r="N14" s="19">
        <f>IF(M14="SÍ",15,"0")</f>
        <v>15</v>
      </c>
      <c r="O14" s="112"/>
      <c r="P14" s="114"/>
      <c r="Q14" s="114"/>
      <c r="R14" s="105"/>
      <c r="S14" s="114"/>
      <c r="T14" s="105"/>
      <c r="U14" s="107"/>
      <c r="V14" s="108"/>
      <c r="W14" s="202"/>
      <c r="X14" s="110"/>
      <c r="Y14" s="96"/>
      <c r="Z14" s="97"/>
      <c r="AA14" s="100" t="str">
        <f>IF(AND($Z12&gt;=5,$Z12&lt;=10),"BAJA",IF(AND($Z12&gt;=15,$Z12&lt;=25),"MODERADA",IF(AND($Z12&gt;=30,$Z12&lt;=50),"ALTA",IF(AND($Z12&gt;=60,$Z12&lt;=100),"EXTREMA",""))))</f>
        <v>ALTA</v>
      </c>
      <c r="AB14" s="93"/>
      <c r="AC14" s="93"/>
      <c r="AD14" s="93"/>
      <c r="AE14" s="93"/>
      <c r="AF14" s="93"/>
      <c r="AG14" s="93"/>
      <c r="AH14" s="95"/>
    </row>
    <row r="15" spans="1:34 16374:16377" ht="26.25" customHeight="1" x14ac:dyDescent="0.25">
      <c r="A15" s="118"/>
      <c r="B15" s="121"/>
      <c r="C15" s="123"/>
      <c r="D15" s="126"/>
      <c r="E15" s="128"/>
      <c r="F15" s="130"/>
      <c r="G15" s="102"/>
      <c r="H15" s="97"/>
      <c r="I15" s="112"/>
      <c r="J15" s="133"/>
      <c r="K15" s="93"/>
      <c r="L15" s="24" t="s">
        <v>4</v>
      </c>
      <c r="M15" s="20" t="s">
        <v>11</v>
      </c>
      <c r="N15" s="19">
        <f>IF(M15="SÍ",10,"0")</f>
        <v>10</v>
      </c>
      <c r="O15" s="112"/>
      <c r="P15" s="114"/>
      <c r="Q15" s="114"/>
      <c r="R15" s="105"/>
      <c r="S15" s="114"/>
      <c r="T15" s="105"/>
      <c r="U15" s="107"/>
      <c r="V15" s="108"/>
      <c r="W15" s="202"/>
      <c r="X15" s="110"/>
      <c r="Y15" s="96"/>
      <c r="Z15" s="97"/>
      <c r="AA15" s="100"/>
      <c r="AB15" s="93"/>
      <c r="AC15" s="93"/>
      <c r="AD15" s="93"/>
      <c r="AE15" s="93"/>
      <c r="AF15" s="93"/>
      <c r="AG15" s="93"/>
      <c r="AH15" s="95"/>
    </row>
    <row r="16" spans="1:34 16374:16377" ht="45" customHeight="1" x14ac:dyDescent="0.25">
      <c r="A16" s="118"/>
      <c r="B16" s="121"/>
      <c r="C16" s="123"/>
      <c r="D16" s="126"/>
      <c r="E16" s="128"/>
      <c r="F16" s="130"/>
      <c r="G16" s="102"/>
      <c r="H16" s="97"/>
      <c r="I16" s="112"/>
      <c r="J16" s="133"/>
      <c r="K16" s="93"/>
      <c r="L16" s="23" t="s">
        <v>37</v>
      </c>
      <c r="M16" s="20" t="s">
        <v>11</v>
      </c>
      <c r="N16" s="19">
        <f>IF(M16="SÍ",15,"0")</f>
        <v>15</v>
      </c>
      <c r="O16" s="112"/>
      <c r="P16" s="114"/>
      <c r="Q16" s="114"/>
      <c r="R16" s="105"/>
      <c r="S16" s="114"/>
      <c r="T16" s="105"/>
      <c r="U16" s="107"/>
      <c r="V16" s="108"/>
      <c r="W16" s="202"/>
      <c r="X16" s="110"/>
      <c r="Y16" s="96"/>
      <c r="Z16" s="97"/>
      <c r="AA16" s="100"/>
      <c r="AB16" s="93"/>
      <c r="AC16" s="93"/>
      <c r="AD16" s="93"/>
      <c r="AE16" s="93"/>
      <c r="AF16" s="93"/>
      <c r="AG16" s="93"/>
      <c r="AH16" s="95"/>
    </row>
    <row r="17" spans="1:34" ht="51" customHeight="1" x14ac:dyDescent="0.25">
      <c r="A17" s="118"/>
      <c r="B17" s="121"/>
      <c r="C17" s="123"/>
      <c r="D17" s="126"/>
      <c r="E17" s="128"/>
      <c r="F17" s="130"/>
      <c r="G17" s="102"/>
      <c r="H17" s="97"/>
      <c r="I17" s="112"/>
      <c r="J17" s="133"/>
      <c r="K17" s="93"/>
      <c r="L17" s="23" t="s">
        <v>5</v>
      </c>
      <c r="M17" s="20" t="s">
        <v>11</v>
      </c>
      <c r="N17" s="19">
        <f>IF(M17="SÍ",10,"0")</f>
        <v>10</v>
      </c>
      <c r="O17" s="112"/>
      <c r="P17" s="114"/>
      <c r="Q17" s="114"/>
      <c r="R17" s="105"/>
      <c r="S17" s="114"/>
      <c r="T17" s="105"/>
      <c r="U17" s="107"/>
      <c r="V17" s="108"/>
      <c r="W17" s="202"/>
      <c r="X17" s="110"/>
      <c r="Y17" s="96"/>
      <c r="Z17" s="97"/>
      <c r="AA17" s="100"/>
      <c r="AB17" s="93"/>
      <c r="AC17" s="93"/>
      <c r="AD17" s="93"/>
      <c r="AE17" s="93"/>
      <c r="AF17" s="93"/>
      <c r="AG17" s="93"/>
      <c r="AH17" s="95"/>
    </row>
    <row r="18" spans="1:34" ht="39.75" customHeight="1" x14ac:dyDescent="0.25">
      <c r="A18" s="119"/>
      <c r="B18" s="122"/>
      <c r="C18" s="124"/>
      <c r="D18" s="127"/>
      <c r="E18" s="129"/>
      <c r="F18" s="131"/>
      <c r="G18" s="103"/>
      <c r="H18" s="97"/>
      <c r="I18" s="112"/>
      <c r="J18" s="134"/>
      <c r="K18" s="93"/>
      <c r="L18" s="27" t="s">
        <v>36</v>
      </c>
      <c r="M18" s="20" t="s">
        <v>12</v>
      </c>
      <c r="N18" s="19" t="str">
        <f>IF(M18="SÍ",30,"0")</f>
        <v>0</v>
      </c>
      <c r="O18" s="112"/>
      <c r="P18" s="114"/>
      <c r="Q18" s="114"/>
      <c r="R18" s="105"/>
      <c r="S18" s="114"/>
      <c r="T18" s="105"/>
      <c r="U18" s="107"/>
      <c r="V18" s="136"/>
      <c r="W18" s="203"/>
      <c r="X18" s="138"/>
      <c r="Y18" s="96"/>
      <c r="Z18" s="97"/>
      <c r="AA18" s="100"/>
      <c r="AB18" s="93"/>
      <c r="AC18" s="93"/>
      <c r="AD18" s="93"/>
      <c r="AE18" s="93"/>
      <c r="AF18" s="93"/>
      <c r="AG18" s="93"/>
      <c r="AH18" s="95"/>
    </row>
    <row r="19" spans="1:34" ht="50.25" customHeight="1" x14ac:dyDescent="0.25">
      <c r="A19" s="118"/>
      <c r="B19" s="120"/>
      <c r="C19" s="123"/>
      <c r="D19" s="125"/>
      <c r="E19" s="128" t="s">
        <v>16</v>
      </c>
      <c r="F19" s="130" t="str">
        <f>IF(E19="(1) RARA VEZ","1", IF(E19="(2) IMPROBABLE","2",IF(E19="(3) POSIBLE","3",IF(E19="(4) PROBABLE","4",IF(E19="(5) CASI SEGURO","5","")))))</f>
        <v>4</v>
      </c>
      <c r="G19" s="102" t="s">
        <v>20</v>
      </c>
      <c r="H19" s="97" t="str">
        <f>IF(G19="(5) MODERADO","5", IF(G19="(10) MAYOR","10",IF(G19="(20) CATASTROFICO","20","")))</f>
        <v>10</v>
      </c>
      <c r="I19" s="112">
        <f>F19*H19</f>
        <v>40</v>
      </c>
      <c r="J19" s="132">
        <f>+I19</f>
        <v>40</v>
      </c>
      <c r="K19" s="92"/>
      <c r="L19" s="22" t="s">
        <v>6</v>
      </c>
      <c r="M19" s="20" t="s">
        <v>11</v>
      </c>
      <c r="N19" s="39">
        <f>IF(M19="SÍ",15,"0")</f>
        <v>15</v>
      </c>
      <c r="O19" s="111">
        <f>SUM(N19:N25)</f>
        <v>100</v>
      </c>
      <c r="P19" s="113">
        <f>IF(AND($O19&gt;=0,$O19&lt;=50),0,IF(AND($O19&gt;50,$O19&lt;=75),1,IF(AND($O19&gt;75,$O19&lt;=100),2,"")))</f>
        <v>2</v>
      </c>
      <c r="Q19" s="113">
        <f>$F19-$P19</f>
        <v>2</v>
      </c>
      <c r="R19" s="104">
        <f>IF($Q19&lt;=0,1,$Q19)</f>
        <v>2</v>
      </c>
      <c r="S19" s="113">
        <f>$H19-$P19</f>
        <v>8</v>
      </c>
      <c r="T19" s="104">
        <f>IF($S19=19,10,IF($S19=18,5,IF($S19=9,5,IF($S19=8,5,H19))))</f>
        <v>5</v>
      </c>
      <c r="U19" s="106"/>
      <c r="V19" s="135" t="str">
        <f>IF(AND($U19="PROBABILIDAD",$R19=1),$XET$6,IF(AND($U19="PROBABILIDAD",$R19=2),$XET$5,IF(AND($U19="PROBABILIDAD",$R19=3),$XET$4,IF(AND($U19="PROBABILIDAD",$R19=4),$XET$3,IF(AND($U19="PROBABILIDAD",$R19=5),$XET$2,$E19)))))</f>
        <v>(4) PROBABLE</v>
      </c>
      <c r="W19" s="142" t="str">
        <f>IF($U19="PROBABILIDAD",$R19,$F19)</f>
        <v>4</v>
      </c>
      <c r="X19" s="137" t="str">
        <f>IF(AND($U19="IMPACTO",$S19=18),$XET$9,IF(AND($U19="IMPACTO",$S19=19),$XEU$9,IF(AND($U19="IMPACTO",$S19=20),$XEV$9,IF(AND($U19="IMPACTO",$S19&lt;10),$XET$9,$G19))))</f>
        <v>(10) MAYOR</v>
      </c>
      <c r="Y19" s="96" t="str">
        <f>IF($U19="IMPACTO",$T19,$H19)</f>
        <v>10</v>
      </c>
      <c r="Z19" s="97">
        <f>$W19*$Y19</f>
        <v>40</v>
      </c>
      <c r="AA19" s="98">
        <f>$Z19</f>
        <v>40</v>
      </c>
      <c r="AB19" s="92"/>
      <c r="AC19" s="92"/>
      <c r="AD19" s="92"/>
      <c r="AE19" s="92"/>
      <c r="AF19" s="92"/>
      <c r="AG19" s="92"/>
      <c r="AH19" s="94"/>
    </row>
    <row r="20" spans="1:34" ht="48" customHeight="1" x14ac:dyDescent="0.25">
      <c r="A20" s="118"/>
      <c r="B20" s="121"/>
      <c r="C20" s="123"/>
      <c r="D20" s="126"/>
      <c r="E20" s="128"/>
      <c r="F20" s="130"/>
      <c r="G20" s="102"/>
      <c r="H20" s="97"/>
      <c r="I20" s="112"/>
      <c r="J20" s="132"/>
      <c r="K20" s="93"/>
      <c r="L20" s="23" t="s">
        <v>7</v>
      </c>
      <c r="M20" s="20" t="s">
        <v>11</v>
      </c>
      <c r="N20" s="19">
        <f>IF(M20="SÍ",5,"0")</f>
        <v>5</v>
      </c>
      <c r="O20" s="112"/>
      <c r="P20" s="114"/>
      <c r="Q20" s="114"/>
      <c r="R20" s="105"/>
      <c r="S20" s="114"/>
      <c r="T20" s="105"/>
      <c r="U20" s="107"/>
      <c r="V20" s="108"/>
      <c r="W20" s="109"/>
      <c r="X20" s="110"/>
      <c r="Y20" s="96"/>
      <c r="Z20" s="97"/>
      <c r="AA20" s="99"/>
      <c r="AB20" s="93"/>
      <c r="AC20" s="93"/>
      <c r="AD20" s="93"/>
      <c r="AE20" s="93"/>
      <c r="AF20" s="93"/>
      <c r="AG20" s="93"/>
      <c r="AH20" s="95"/>
    </row>
    <row r="21" spans="1:34" ht="33" customHeight="1" x14ac:dyDescent="0.25">
      <c r="A21" s="118"/>
      <c r="B21" s="121"/>
      <c r="C21" s="123"/>
      <c r="D21" s="126"/>
      <c r="E21" s="128"/>
      <c r="F21" s="130"/>
      <c r="G21" s="102"/>
      <c r="H21" s="97"/>
      <c r="I21" s="112"/>
      <c r="J21" s="133" t="str">
        <f>IF(AND(I19&gt;=5,I19&lt;=10),"BAJA",IF(AND(I19&gt;=15,I19&lt;=25),"MODERADA",IF(AND(I19&gt;=30,I19&lt;=50),"ALTA",IF(AND(I19&gt;=60,I19&lt;=100),"EXTREMA",""))))</f>
        <v>ALTA</v>
      </c>
      <c r="K21" s="93"/>
      <c r="L21" s="24" t="s">
        <v>3</v>
      </c>
      <c r="M21" s="20" t="s">
        <v>11</v>
      </c>
      <c r="N21" s="19">
        <f>IF(M21="SÍ",15,"0")</f>
        <v>15</v>
      </c>
      <c r="O21" s="112"/>
      <c r="P21" s="114"/>
      <c r="Q21" s="114"/>
      <c r="R21" s="105"/>
      <c r="S21" s="114"/>
      <c r="T21" s="105"/>
      <c r="U21" s="107"/>
      <c r="V21" s="108"/>
      <c r="W21" s="109"/>
      <c r="X21" s="110"/>
      <c r="Y21" s="96"/>
      <c r="Z21" s="97"/>
      <c r="AA21" s="100" t="str">
        <f>IF(AND($Z19&gt;=5,$Z19&lt;=10),"BAJA",IF(AND($Z19&gt;=15,$Z19&lt;=25),"MODERADA",IF(AND($Z19&gt;=30,$Z19&lt;=50),"ALTA",IF(AND($Z19&gt;=60,$Z19&lt;=100),"EXTREMA",""))))</f>
        <v>ALTA</v>
      </c>
      <c r="AB21" s="93"/>
      <c r="AC21" s="93"/>
      <c r="AD21" s="93"/>
      <c r="AE21" s="93"/>
      <c r="AF21" s="93"/>
      <c r="AG21" s="93"/>
      <c r="AH21" s="95"/>
    </row>
    <row r="22" spans="1:34" ht="26.25" customHeight="1" x14ac:dyDescent="0.25">
      <c r="A22" s="118"/>
      <c r="B22" s="121"/>
      <c r="C22" s="123"/>
      <c r="D22" s="126"/>
      <c r="E22" s="128"/>
      <c r="F22" s="130"/>
      <c r="G22" s="102"/>
      <c r="H22" s="97"/>
      <c r="I22" s="112"/>
      <c r="J22" s="133"/>
      <c r="K22" s="93"/>
      <c r="L22" s="24" t="s">
        <v>4</v>
      </c>
      <c r="M22" s="20" t="s">
        <v>11</v>
      </c>
      <c r="N22" s="19">
        <f>IF(M22="SÍ",10,"0")</f>
        <v>10</v>
      </c>
      <c r="O22" s="112"/>
      <c r="P22" s="114"/>
      <c r="Q22" s="114"/>
      <c r="R22" s="105"/>
      <c r="S22" s="114"/>
      <c r="T22" s="105"/>
      <c r="U22" s="107"/>
      <c r="V22" s="108"/>
      <c r="W22" s="109"/>
      <c r="X22" s="110"/>
      <c r="Y22" s="96"/>
      <c r="Z22" s="97"/>
      <c r="AA22" s="100"/>
      <c r="AB22" s="93"/>
      <c r="AC22" s="93"/>
      <c r="AD22" s="93"/>
      <c r="AE22" s="93"/>
      <c r="AF22" s="93"/>
      <c r="AG22" s="93"/>
      <c r="AH22" s="95"/>
    </row>
    <row r="23" spans="1:34" ht="45" customHeight="1" x14ac:dyDescent="0.25">
      <c r="A23" s="118"/>
      <c r="B23" s="121"/>
      <c r="C23" s="123"/>
      <c r="D23" s="126"/>
      <c r="E23" s="128"/>
      <c r="F23" s="130"/>
      <c r="G23" s="102"/>
      <c r="H23" s="97"/>
      <c r="I23" s="112"/>
      <c r="J23" s="133"/>
      <c r="K23" s="93"/>
      <c r="L23" s="23" t="s">
        <v>37</v>
      </c>
      <c r="M23" s="20" t="s">
        <v>11</v>
      </c>
      <c r="N23" s="19">
        <f>IF(M23="SÍ",15,"0")</f>
        <v>15</v>
      </c>
      <c r="O23" s="112"/>
      <c r="P23" s="114"/>
      <c r="Q23" s="114"/>
      <c r="R23" s="105"/>
      <c r="S23" s="114"/>
      <c r="T23" s="105"/>
      <c r="U23" s="107"/>
      <c r="V23" s="108"/>
      <c r="W23" s="109"/>
      <c r="X23" s="110"/>
      <c r="Y23" s="96"/>
      <c r="Z23" s="97"/>
      <c r="AA23" s="100"/>
      <c r="AB23" s="93"/>
      <c r="AC23" s="93"/>
      <c r="AD23" s="93"/>
      <c r="AE23" s="93"/>
      <c r="AF23" s="93"/>
      <c r="AG23" s="93"/>
      <c r="AH23" s="95"/>
    </row>
    <row r="24" spans="1:34" ht="51" customHeight="1" x14ac:dyDescent="0.25">
      <c r="A24" s="118"/>
      <c r="B24" s="121"/>
      <c r="C24" s="123"/>
      <c r="D24" s="126"/>
      <c r="E24" s="128"/>
      <c r="F24" s="130"/>
      <c r="G24" s="102"/>
      <c r="H24" s="97"/>
      <c r="I24" s="112"/>
      <c r="J24" s="133"/>
      <c r="K24" s="93"/>
      <c r="L24" s="23" t="s">
        <v>5</v>
      </c>
      <c r="M24" s="20" t="s">
        <v>11</v>
      </c>
      <c r="N24" s="19">
        <f>IF(M24="SÍ",10,"0")</f>
        <v>10</v>
      </c>
      <c r="O24" s="112"/>
      <c r="P24" s="114"/>
      <c r="Q24" s="114"/>
      <c r="R24" s="105"/>
      <c r="S24" s="114"/>
      <c r="T24" s="105"/>
      <c r="U24" s="107"/>
      <c r="V24" s="108"/>
      <c r="W24" s="109"/>
      <c r="X24" s="110"/>
      <c r="Y24" s="96"/>
      <c r="Z24" s="97"/>
      <c r="AA24" s="100"/>
      <c r="AB24" s="93"/>
      <c r="AC24" s="93"/>
      <c r="AD24" s="93"/>
      <c r="AE24" s="93"/>
      <c r="AF24" s="93"/>
      <c r="AG24" s="93"/>
      <c r="AH24" s="95"/>
    </row>
    <row r="25" spans="1:34" ht="39.75" customHeight="1" x14ac:dyDescent="0.25">
      <c r="A25" s="119"/>
      <c r="B25" s="122"/>
      <c r="C25" s="124"/>
      <c r="D25" s="127"/>
      <c r="E25" s="129"/>
      <c r="F25" s="131"/>
      <c r="G25" s="103"/>
      <c r="H25" s="97"/>
      <c r="I25" s="112"/>
      <c r="J25" s="134"/>
      <c r="K25" s="93"/>
      <c r="L25" s="27" t="s">
        <v>36</v>
      </c>
      <c r="M25" s="20" t="s">
        <v>11</v>
      </c>
      <c r="N25" s="19">
        <f>IF(M25="SÍ",30,"0")</f>
        <v>30</v>
      </c>
      <c r="O25" s="112"/>
      <c r="P25" s="114"/>
      <c r="Q25" s="114"/>
      <c r="R25" s="105"/>
      <c r="S25" s="114"/>
      <c r="T25" s="105"/>
      <c r="U25" s="107"/>
      <c r="V25" s="136"/>
      <c r="W25" s="143"/>
      <c r="X25" s="138"/>
      <c r="Y25" s="96"/>
      <c r="Z25" s="97"/>
      <c r="AA25" s="100"/>
      <c r="AB25" s="93"/>
      <c r="AC25" s="93"/>
      <c r="AD25" s="93"/>
      <c r="AE25" s="93"/>
      <c r="AF25" s="93"/>
      <c r="AG25" s="93"/>
      <c r="AH25" s="95"/>
    </row>
    <row r="26" spans="1:34" ht="50.25" customHeight="1" x14ac:dyDescent="0.25">
      <c r="A26" s="118"/>
      <c r="B26" s="120"/>
      <c r="C26" s="123"/>
      <c r="D26" s="125"/>
      <c r="E26" s="128" t="s">
        <v>15</v>
      </c>
      <c r="F26" s="130" t="str">
        <f>IF(E26="(1) RARA VEZ","1", IF(E26="(2) IMPROBABLE","2",IF(E26="(3) POSIBLE","3",IF(E26="(4) PROBABLE","4",IF(E26="(5) CASI SEGURO","5","")))))</f>
        <v>3</v>
      </c>
      <c r="G26" s="102" t="s">
        <v>20</v>
      </c>
      <c r="H26" s="97" t="str">
        <f>IF(G26="(5) MODERADO","5", IF(G26="(10) MAYOR","10",IF(G26="(20) CATASTROFICO","20","")))</f>
        <v>10</v>
      </c>
      <c r="I26" s="112">
        <f>F26*H26</f>
        <v>30</v>
      </c>
      <c r="J26" s="132">
        <f>+I26</f>
        <v>30</v>
      </c>
      <c r="K26" s="92"/>
      <c r="L26" s="22" t="s">
        <v>6</v>
      </c>
      <c r="M26" s="20" t="s">
        <v>12</v>
      </c>
      <c r="N26" s="39" t="str">
        <f>IF(M26="SÍ",15,"0")</f>
        <v>0</v>
      </c>
      <c r="O26" s="111">
        <f>SUM(N26:N32)</f>
        <v>0</v>
      </c>
      <c r="P26" s="113">
        <f>IF(AND($O26&gt;=0,$O26&lt;=50),0,IF(AND($O26&gt;50,$O26&lt;=75),1,IF(AND($O26&gt;75,$O26&lt;=100),2,"")))</f>
        <v>0</v>
      </c>
      <c r="Q26" s="113">
        <f>$F26-$P26</f>
        <v>3</v>
      </c>
      <c r="R26" s="104">
        <f>IF($Q26&lt;=0,1,$Q26)</f>
        <v>3</v>
      </c>
      <c r="S26" s="113">
        <f>$H26-$P26</f>
        <v>10</v>
      </c>
      <c r="T26" s="104" t="str">
        <f>IF($S26=19,10,IF($S26=18,5,IF($S26=9,5,IF($S26=8,5,H26))))</f>
        <v>10</v>
      </c>
      <c r="U26" s="106"/>
      <c r="V26" s="135" t="str">
        <f>IF(AND($U26="PROBABILIDAD",$R26=1),$XET$6,IF(AND($U26="PROBABILIDAD",$R26=2),$XET$5,IF(AND($U26="PROBABILIDAD",$R26=3),$XET$4,IF(AND($U26="PROBABILIDAD",$R26=4),$XET$3,IF(AND($U26="PROBABILIDAD",$R26=5),$XET$2,$E26)))))</f>
        <v>(3) POSIBLE</v>
      </c>
      <c r="W26" s="109" t="str">
        <f>IF($U26="PROBABILIDAD",$R26,$F26)</f>
        <v>3</v>
      </c>
      <c r="X26" s="137" t="str">
        <f>IF(AND($U26="IMPACTO",$S26=18),$XET$9,IF(AND($U26="IMPACTO",$S26=19),$XEU$9,IF(AND($U26="IMPACTO",$S26=20),$XEV$9,IF(AND($U26="IMPACTO",$S26&lt;10),$XET$9,$G26))))</f>
        <v>(10) MAYOR</v>
      </c>
      <c r="Y26" s="96" t="str">
        <f>IF($U26="IMPACTO",$T26,$H26)</f>
        <v>10</v>
      </c>
      <c r="Z26" s="97">
        <f>$W26*$Y26</f>
        <v>30</v>
      </c>
      <c r="AA26" s="98">
        <f>$Z26</f>
        <v>30</v>
      </c>
      <c r="AB26" s="92"/>
      <c r="AC26" s="92"/>
      <c r="AD26" s="92"/>
      <c r="AE26" s="92"/>
      <c r="AF26" s="92"/>
      <c r="AG26" s="92"/>
      <c r="AH26" s="94"/>
    </row>
    <row r="27" spans="1:34" ht="48" customHeight="1" x14ac:dyDescent="0.25">
      <c r="A27" s="118"/>
      <c r="B27" s="121"/>
      <c r="C27" s="123"/>
      <c r="D27" s="126"/>
      <c r="E27" s="128"/>
      <c r="F27" s="130"/>
      <c r="G27" s="102"/>
      <c r="H27" s="97"/>
      <c r="I27" s="112"/>
      <c r="J27" s="132"/>
      <c r="K27" s="93"/>
      <c r="L27" s="23" t="s">
        <v>7</v>
      </c>
      <c r="M27" s="20" t="s">
        <v>12</v>
      </c>
      <c r="N27" s="19" t="str">
        <f>IF(M27="SÍ",5,"0")</f>
        <v>0</v>
      </c>
      <c r="O27" s="112"/>
      <c r="P27" s="114"/>
      <c r="Q27" s="114"/>
      <c r="R27" s="105"/>
      <c r="S27" s="114"/>
      <c r="T27" s="105"/>
      <c r="U27" s="107"/>
      <c r="V27" s="108"/>
      <c r="W27" s="109"/>
      <c r="X27" s="110"/>
      <c r="Y27" s="96"/>
      <c r="Z27" s="97"/>
      <c r="AA27" s="99"/>
      <c r="AB27" s="93"/>
      <c r="AC27" s="93"/>
      <c r="AD27" s="93"/>
      <c r="AE27" s="93"/>
      <c r="AF27" s="93"/>
      <c r="AG27" s="93"/>
      <c r="AH27" s="95"/>
    </row>
    <row r="28" spans="1:34" ht="33" customHeight="1" x14ac:dyDescent="0.25">
      <c r="A28" s="118"/>
      <c r="B28" s="121"/>
      <c r="C28" s="123"/>
      <c r="D28" s="126"/>
      <c r="E28" s="128"/>
      <c r="F28" s="130"/>
      <c r="G28" s="102"/>
      <c r="H28" s="97"/>
      <c r="I28" s="112"/>
      <c r="J28" s="133" t="str">
        <f>IF(AND(I26&gt;=5,I26&lt;=10),"BAJA",IF(AND(I26&gt;=15,I26&lt;=25),"MODERADA",IF(AND(I26&gt;=30,I26&lt;=50),"ALTA",IF(AND(I26&gt;=60,I26&lt;=100),"EXTREMA",""))))</f>
        <v>ALTA</v>
      </c>
      <c r="K28" s="93"/>
      <c r="L28" s="24" t="s">
        <v>3</v>
      </c>
      <c r="M28" s="20" t="s">
        <v>12</v>
      </c>
      <c r="N28" s="19" t="str">
        <f>IF(M28="SÍ",15,"0")</f>
        <v>0</v>
      </c>
      <c r="O28" s="112"/>
      <c r="P28" s="114"/>
      <c r="Q28" s="114"/>
      <c r="R28" s="105"/>
      <c r="S28" s="114"/>
      <c r="T28" s="105"/>
      <c r="U28" s="107"/>
      <c r="V28" s="108"/>
      <c r="W28" s="109"/>
      <c r="X28" s="110"/>
      <c r="Y28" s="96"/>
      <c r="Z28" s="97"/>
      <c r="AA28" s="100" t="str">
        <f>IF(AND($Z26&gt;=5,$Z26&lt;=10),"BAJA",IF(AND($Z26&gt;=15,$Z26&lt;=25),"MODERADA",IF(AND($Z26&gt;=30,$Z26&lt;=50),"ALTA",IF(AND($Z26&gt;=60,$Z26&lt;=100),"EXTREMA",""))))</f>
        <v>ALTA</v>
      </c>
      <c r="AB28" s="93"/>
      <c r="AC28" s="93"/>
      <c r="AD28" s="93"/>
      <c r="AE28" s="93"/>
      <c r="AF28" s="93"/>
      <c r="AG28" s="93"/>
      <c r="AH28" s="95"/>
    </row>
    <row r="29" spans="1:34" ht="26.25" customHeight="1" x14ac:dyDescent="0.25">
      <c r="A29" s="118"/>
      <c r="B29" s="121"/>
      <c r="C29" s="123"/>
      <c r="D29" s="126"/>
      <c r="E29" s="128"/>
      <c r="F29" s="130"/>
      <c r="G29" s="102"/>
      <c r="H29" s="97"/>
      <c r="I29" s="112"/>
      <c r="J29" s="133"/>
      <c r="K29" s="93"/>
      <c r="L29" s="24" t="s">
        <v>4</v>
      </c>
      <c r="M29" s="20" t="s">
        <v>12</v>
      </c>
      <c r="N29" s="19" t="str">
        <f>IF(M29="SÍ",10,"0")</f>
        <v>0</v>
      </c>
      <c r="O29" s="112"/>
      <c r="P29" s="114"/>
      <c r="Q29" s="114"/>
      <c r="R29" s="105"/>
      <c r="S29" s="114"/>
      <c r="T29" s="105"/>
      <c r="U29" s="107"/>
      <c r="V29" s="108"/>
      <c r="W29" s="109"/>
      <c r="X29" s="110"/>
      <c r="Y29" s="96"/>
      <c r="Z29" s="97"/>
      <c r="AA29" s="100"/>
      <c r="AB29" s="93"/>
      <c r="AC29" s="93"/>
      <c r="AD29" s="93"/>
      <c r="AE29" s="93"/>
      <c r="AF29" s="93"/>
      <c r="AG29" s="93"/>
      <c r="AH29" s="95"/>
    </row>
    <row r="30" spans="1:34" ht="45" customHeight="1" x14ac:dyDescent="0.25">
      <c r="A30" s="118"/>
      <c r="B30" s="121"/>
      <c r="C30" s="123"/>
      <c r="D30" s="126"/>
      <c r="E30" s="128"/>
      <c r="F30" s="130"/>
      <c r="G30" s="102"/>
      <c r="H30" s="97"/>
      <c r="I30" s="112"/>
      <c r="J30" s="133"/>
      <c r="K30" s="93"/>
      <c r="L30" s="23" t="s">
        <v>37</v>
      </c>
      <c r="M30" s="20" t="s">
        <v>12</v>
      </c>
      <c r="N30" s="19" t="str">
        <f>IF(M30="SÍ",15,"0")</f>
        <v>0</v>
      </c>
      <c r="O30" s="112"/>
      <c r="P30" s="114"/>
      <c r="Q30" s="114"/>
      <c r="R30" s="105"/>
      <c r="S30" s="114"/>
      <c r="T30" s="105"/>
      <c r="U30" s="107"/>
      <c r="V30" s="108"/>
      <c r="W30" s="109"/>
      <c r="X30" s="110"/>
      <c r="Y30" s="96"/>
      <c r="Z30" s="97"/>
      <c r="AA30" s="100"/>
      <c r="AB30" s="93"/>
      <c r="AC30" s="93"/>
      <c r="AD30" s="93"/>
      <c r="AE30" s="93"/>
      <c r="AF30" s="93"/>
      <c r="AG30" s="93"/>
      <c r="AH30" s="95"/>
    </row>
    <row r="31" spans="1:34" ht="51" customHeight="1" x14ac:dyDescent="0.25">
      <c r="A31" s="118"/>
      <c r="B31" s="121"/>
      <c r="C31" s="123"/>
      <c r="D31" s="126"/>
      <c r="E31" s="128"/>
      <c r="F31" s="130"/>
      <c r="G31" s="102"/>
      <c r="H31" s="97"/>
      <c r="I31" s="112"/>
      <c r="J31" s="133"/>
      <c r="K31" s="93"/>
      <c r="L31" s="23" t="s">
        <v>5</v>
      </c>
      <c r="M31" s="20" t="s">
        <v>12</v>
      </c>
      <c r="N31" s="19" t="str">
        <f>IF(M31="SÍ",10,"0")</f>
        <v>0</v>
      </c>
      <c r="O31" s="112"/>
      <c r="P31" s="114"/>
      <c r="Q31" s="114"/>
      <c r="R31" s="105"/>
      <c r="S31" s="114"/>
      <c r="T31" s="105"/>
      <c r="U31" s="107"/>
      <c r="V31" s="108"/>
      <c r="W31" s="109"/>
      <c r="X31" s="110"/>
      <c r="Y31" s="96"/>
      <c r="Z31" s="97"/>
      <c r="AA31" s="100"/>
      <c r="AB31" s="93"/>
      <c r="AC31" s="93"/>
      <c r="AD31" s="93"/>
      <c r="AE31" s="93"/>
      <c r="AF31" s="93"/>
      <c r="AG31" s="93"/>
      <c r="AH31" s="95"/>
    </row>
    <row r="32" spans="1:34" ht="39.75" customHeight="1" x14ac:dyDescent="0.25">
      <c r="A32" s="119"/>
      <c r="B32" s="122"/>
      <c r="C32" s="124"/>
      <c r="D32" s="127"/>
      <c r="E32" s="129"/>
      <c r="F32" s="131"/>
      <c r="G32" s="103"/>
      <c r="H32" s="97"/>
      <c r="I32" s="112"/>
      <c r="J32" s="134"/>
      <c r="K32" s="93"/>
      <c r="L32" s="27" t="s">
        <v>36</v>
      </c>
      <c r="M32" s="28" t="s">
        <v>12</v>
      </c>
      <c r="N32" s="19" t="str">
        <f>IF(M32="SÍ",30,"0")</f>
        <v>0</v>
      </c>
      <c r="O32" s="112"/>
      <c r="P32" s="114"/>
      <c r="Q32" s="114"/>
      <c r="R32" s="105"/>
      <c r="S32" s="114"/>
      <c r="T32" s="105"/>
      <c r="U32" s="107"/>
      <c r="V32" s="136"/>
      <c r="W32" s="109"/>
      <c r="X32" s="138"/>
      <c r="Y32" s="96"/>
      <c r="Z32" s="97"/>
      <c r="AA32" s="100"/>
      <c r="AB32" s="93"/>
      <c r="AC32" s="93"/>
      <c r="AD32" s="93"/>
      <c r="AE32" s="93"/>
      <c r="AF32" s="93"/>
      <c r="AG32" s="93"/>
      <c r="AH32" s="95"/>
    </row>
    <row r="33" spans="1:34" ht="50.25" customHeight="1" x14ac:dyDescent="0.25">
      <c r="A33" s="118"/>
      <c r="B33" s="120"/>
      <c r="C33" s="123"/>
      <c r="D33" s="125"/>
      <c r="E33" s="128" t="s">
        <v>15</v>
      </c>
      <c r="F33" s="130" t="str">
        <f>IF(E33="(1) RARA VEZ","1", IF(E33="(2) IMPROBABLE","2",IF(E33="(3) POSIBLE","3",IF(E33="(4) PROBABLE","4",IF(E33="(5) CASI SEGURO","5","")))))</f>
        <v>3</v>
      </c>
      <c r="G33" s="102" t="s">
        <v>18</v>
      </c>
      <c r="H33" s="97" t="str">
        <f>IF(G33="(5) MODERADO","5", IF(G33="(10) MAYOR","10",IF(G33="(20) CATASTROFICO","20","")))</f>
        <v>5</v>
      </c>
      <c r="I33" s="112">
        <f>F33*H33</f>
        <v>15</v>
      </c>
      <c r="J33" s="132">
        <f>+I33</f>
        <v>15</v>
      </c>
      <c r="K33" s="92"/>
      <c r="L33" s="22" t="s">
        <v>6</v>
      </c>
      <c r="M33" s="20" t="s">
        <v>12</v>
      </c>
      <c r="N33" s="39" t="str">
        <f>IF(M33="SÍ",15,"0")</f>
        <v>0</v>
      </c>
      <c r="O33" s="111">
        <f>SUM(N33:N39)</f>
        <v>0</v>
      </c>
      <c r="P33" s="113">
        <f>IF(AND($O33&gt;=0,$O33&lt;=50),0,IF(AND($O33&gt;50,$O33&lt;=75),1,IF(AND($O33&gt;75,$O33&lt;=100),2,"")))</f>
        <v>0</v>
      </c>
      <c r="Q33" s="113">
        <f>$F33-$P33</f>
        <v>3</v>
      </c>
      <c r="R33" s="104">
        <f>IF($Q33&lt;=0,1,$Q33)</f>
        <v>3</v>
      </c>
      <c r="S33" s="113">
        <f>$H33-$P33</f>
        <v>5</v>
      </c>
      <c r="T33" s="104" t="str">
        <f>IF($S33=19,10,IF($S33=18,5,IF($S33=9,5,IF($S33=8,5,H33))))</f>
        <v>5</v>
      </c>
      <c r="U33" s="106" t="s">
        <v>8</v>
      </c>
      <c r="V33" s="108" t="str">
        <f>IF(AND($U33="PROBABILIDAD",$R33=1),$XET$6,IF(AND($U33="PROBABILIDAD",$R33=2),$XET$5,IF(AND($U33="PROBABILIDAD",$R33=3),$XET$4,IF(AND($U33="PROBABILIDAD",$R33=4),$XET$3,IF(AND($U33="PROBABILIDAD",$R33=5),$XET$2,$E33)))))</f>
        <v>(3) POSIBLE</v>
      </c>
      <c r="W33" s="109">
        <f>IF($U33="PROBABILIDAD",$R33,$F33)</f>
        <v>3</v>
      </c>
      <c r="X33" s="110" t="str">
        <f>IF(AND($U33="IMPACTO",$S33=18),$XET$9,IF(AND($U33="IMPACTO",$S33=19),$XEU$9,IF(AND($U33="IMPACTO",$S33=20),$XEV$9,IF(AND($U33="IMPACTO",$S33&lt;10),$XET$9,$G33))))</f>
        <v>(5) MODERADO</v>
      </c>
      <c r="Y33" s="96" t="str">
        <f>IF($U33="IMPACTO",$T33,$H33)</f>
        <v>5</v>
      </c>
      <c r="Z33" s="97">
        <f>$W33*$Y33</f>
        <v>15</v>
      </c>
      <c r="AA33" s="98">
        <f>$Z33</f>
        <v>15</v>
      </c>
      <c r="AB33" s="92"/>
      <c r="AC33" s="92"/>
      <c r="AD33" s="92"/>
      <c r="AE33" s="92"/>
      <c r="AF33" s="92"/>
      <c r="AG33" s="92"/>
      <c r="AH33" s="94"/>
    </row>
    <row r="34" spans="1:34" ht="48" customHeight="1" x14ac:dyDescent="0.25">
      <c r="A34" s="118"/>
      <c r="B34" s="121"/>
      <c r="C34" s="123"/>
      <c r="D34" s="126"/>
      <c r="E34" s="128"/>
      <c r="F34" s="130"/>
      <c r="G34" s="102"/>
      <c r="H34" s="97"/>
      <c r="I34" s="112"/>
      <c r="J34" s="132"/>
      <c r="K34" s="93"/>
      <c r="L34" s="23" t="s">
        <v>7</v>
      </c>
      <c r="M34" s="20" t="s">
        <v>12</v>
      </c>
      <c r="N34" s="19" t="str">
        <f>IF(M34="SÍ",5,"0")</f>
        <v>0</v>
      </c>
      <c r="O34" s="112"/>
      <c r="P34" s="114"/>
      <c r="Q34" s="114"/>
      <c r="R34" s="105"/>
      <c r="S34" s="114"/>
      <c r="T34" s="105"/>
      <c r="U34" s="107"/>
      <c r="V34" s="108"/>
      <c r="W34" s="109"/>
      <c r="X34" s="110"/>
      <c r="Y34" s="96"/>
      <c r="Z34" s="97"/>
      <c r="AA34" s="99"/>
      <c r="AB34" s="93"/>
      <c r="AC34" s="93"/>
      <c r="AD34" s="93"/>
      <c r="AE34" s="93"/>
      <c r="AF34" s="93"/>
      <c r="AG34" s="93"/>
      <c r="AH34" s="95"/>
    </row>
    <row r="35" spans="1:34" ht="33" customHeight="1" x14ac:dyDescent="0.25">
      <c r="A35" s="118"/>
      <c r="B35" s="121"/>
      <c r="C35" s="123"/>
      <c r="D35" s="126"/>
      <c r="E35" s="128"/>
      <c r="F35" s="130"/>
      <c r="G35" s="102"/>
      <c r="H35" s="97"/>
      <c r="I35" s="112"/>
      <c r="J35" s="133" t="str">
        <f>IF(AND(I33&gt;=5,I33&lt;=10),"BAJA",IF(AND(I33&gt;=15,I33&lt;=25),"MODERADA",IF(AND(I33&gt;=30,I33&lt;=50),"ALTA",IF(AND(I33&gt;=60,I33&lt;=100),"EXTREMA",""))))</f>
        <v>MODERADA</v>
      </c>
      <c r="K35" s="93"/>
      <c r="L35" s="24" t="s">
        <v>3</v>
      </c>
      <c r="M35" s="20" t="s">
        <v>12</v>
      </c>
      <c r="N35" s="19" t="str">
        <f>IF(M35="SÍ",15,"0")</f>
        <v>0</v>
      </c>
      <c r="O35" s="112"/>
      <c r="P35" s="114"/>
      <c r="Q35" s="114"/>
      <c r="R35" s="105"/>
      <c r="S35" s="114"/>
      <c r="T35" s="105"/>
      <c r="U35" s="107"/>
      <c r="V35" s="108"/>
      <c r="W35" s="109"/>
      <c r="X35" s="110"/>
      <c r="Y35" s="96"/>
      <c r="Z35" s="97"/>
      <c r="AA35" s="100" t="str">
        <f>IF(AND($Z33&gt;=5,$Z33&lt;=10),"BAJA",IF(AND($Z33&gt;=15,$Z33&lt;=25),"MODERADA",IF(AND($Z33&gt;=30,$Z33&lt;=50),"ALTA",IF(AND($Z33&gt;=60,$Z33&lt;=100),"EXTREMA",""))))</f>
        <v>MODERADA</v>
      </c>
      <c r="AB35" s="93"/>
      <c r="AC35" s="93"/>
      <c r="AD35" s="93"/>
      <c r="AE35" s="93"/>
      <c r="AF35" s="93"/>
      <c r="AG35" s="93"/>
      <c r="AH35" s="95"/>
    </row>
    <row r="36" spans="1:34" ht="26.25" customHeight="1" x14ac:dyDescent="0.25">
      <c r="A36" s="118"/>
      <c r="B36" s="121"/>
      <c r="C36" s="123"/>
      <c r="D36" s="126"/>
      <c r="E36" s="128"/>
      <c r="F36" s="130"/>
      <c r="G36" s="102"/>
      <c r="H36" s="97"/>
      <c r="I36" s="112"/>
      <c r="J36" s="133"/>
      <c r="K36" s="93"/>
      <c r="L36" s="24" t="s">
        <v>4</v>
      </c>
      <c r="M36" s="20" t="s">
        <v>12</v>
      </c>
      <c r="N36" s="19" t="str">
        <f>IF(M36="SÍ",10,"0")</f>
        <v>0</v>
      </c>
      <c r="O36" s="112"/>
      <c r="P36" s="114"/>
      <c r="Q36" s="114"/>
      <c r="R36" s="105"/>
      <c r="S36" s="114"/>
      <c r="T36" s="105"/>
      <c r="U36" s="107"/>
      <c r="V36" s="108"/>
      <c r="W36" s="109"/>
      <c r="X36" s="110"/>
      <c r="Y36" s="96"/>
      <c r="Z36" s="97"/>
      <c r="AA36" s="100"/>
      <c r="AB36" s="93"/>
      <c r="AC36" s="93"/>
      <c r="AD36" s="93"/>
      <c r="AE36" s="93"/>
      <c r="AF36" s="93"/>
      <c r="AG36" s="93"/>
      <c r="AH36" s="95"/>
    </row>
    <row r="37" spans="1:34" ht="45" customHeight="1" x14ac:dyDescent="0.25">
      <c r="A37" s="118"/>
      <c r="B37" s="121"/>
      <c r="C37" s="123"/>
      <c r="D37" s="126"/>
      <c r="E37" s="128"/>
      <c r="F37" s="130"/>
      <c r="G37" s="102"/>
      <c r="H37" s="97"/>
      <c r="I37" s="112"/>
      <c r="J37" s="133"/>
      <c r="K37" s="93"/>
      <c r="L37" s="23" t="s">
        <v>37</v>
      </c>
      <c r="M37" s="20" t="s">
        <v>12</v>
      </c>
      <c r="N37" s="19" t="str">
        <f>IF(M37="SÍ",15,"0")</f>
        <v>0</v>
      </c>
      <c r="O37" s="112"/>
      <c r="P37" s="114"/>
      <c r="Q37" s="114"/>
      <c r="R37" s="105"/>
      <c r="S37" s="114"/>
      <c r="T37" s="105"/>
      <c r="U37" s="107"/>
      <c r="V37" s="108"/>
      <c r="W37" s="109"/>
      <c r="X37" s="110"/>
      <c r="Y37" s="96"/>
      <c r="Z37" s="97"/>
      <c r="AA37" s="100"/>
      <c r="AB37" s="93"/>
      <c r="AC37" s="93"/>
      <c r="AD37" s="93"/>
      <c r="AE37" s="93"/>
      <c r="AF37" s="93"/>
      <c r="AG37" s="93"/>
      <c r="AH37" s="95"/>
    </row>
    <row r="38" spans="1:34" ht="51" customHeight="1" x14ac:dyDescent="0.25">
      <c r="A38" s="118"/>
      <c r="B38" s="121"/>
      <c r="C38" s="123"/>
      <c r="D38" s="126"/>
      <c r="E38" s="128"/>
      <c r="F38" s="130"/>
      <c r="G38" s="102"/>
      <c r="H38" s="97"/>
      <c r="I38" s="112"/>
      <c r="J38" s="133"/>
      <c r="K38" s="93"/>
      <c r="L38" s="23" t="s">
        <v>5</v>
      </c>
      <c r="M38" s="20" t="s">
        <v>12</v>
      </c>
      <c r="N38" s="19" t="str">
        <f>IF(M38="SÍ",10,"0")</f>
        <v>0</v>
      </c>
      <c r="O38" s="112"/>
      <c r="P38" s="114"/>
      <c r="Q38" s="114"/>
      <c r="R38" s="105"/>
      <c r="S38" s="114"/>
      <c r="T38" s="105"/>
      <c r="U38" s="107"/>
      <c r="V38" s="108"/>
      <c r="W38" s="109"/>
      <c r="X38" s="110"/>
      <c r="Y38" s="96"/>
      <c r="Z38" s="97"/>
      <c r="AA38" s="100"/>
      <c r="AB38" s="93"/>
      <c r="AC38" s="93"/>
      <c r="AD38" s="93"/>
      <c r="AE38" s="93"/>
      <c r="AF38" s="93"/>
      <c r="AG38" s="93"/>
      <c r="AH38" s="95"/>
    </row>
    <row r="39" spans="1:34" ht="39.75" customHeight="1" x14ac:dyDescent="0.25">
      <c r="A39" s="119"/>
      <c r="B39" s="122"/>
      <c r="C39" s="124"/>
      <c r="D39" s="127"/>
      <c r="E39" s="129"/>
      <c r="F39" s="131"/>
      <c r="G39" s="103"/>
      <c r="H39" s="97"/>
      <c r="I39" s="112"/>
      <c r="J39" s="134"/>
      <c r="K39" s="93"/>
      <c r="L39" s="27" t="s">
        <v>36</v>
      </c>
      <c r="M39" s="20" t="s">
        <v>12</v>
      </c>
      <c r="N39" s="19" t="str">
        <f>IF(M39="SÍ",30,"0")</f>
        <v>0</v>
      </c>
      <c r="O39" s="112"/>
      <c r="P39" s="114"/>
      <c r="Q39" s="114"/>
      <c r="R39" s="105"/>
      <c r="S39" s="114"/>
      <c r="T39" s="105"/>
      <c r="U39" s="107"/>
      <c r="V39" s="108"/>
      <c r="W39" s="109"/>
      <c r="X39" s="110"/>
      <c r="Y39" s="96"/>
      <c r="Z39" s="97"/>
      <c r="AA39" s="101"/>
      <c r="AB39" s="93"/>
      <c r="AC39" s="93"/>
      <c r="AD39" s="93"/>
      <c r="AE39" s="93"/>
      <c r="AF39" s="93"/>
      <c r="AG39" s="93"/>
      <c r="AH39" s="95"/>
    </row>
    <row r="40" spans="1:34" ht="21.75" customHeight="1" x14ac:dyDescent="0.25">
      <c r="A40" s="191" t="s">
        <v>35</v>
      </c>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row>
    <row r="41" spans="1:34" ht="27.75" customHeight="1" x14ac:dyDescent="0.25">
      <c r="A41" s="194" t="s">
        <v>56</v>
      </c>
      <c r="B41" s="195"/>
      <c r="C41" s="196" t="s">
        <v>57</v>
      </c>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8" t="s">
        <v>58</v>
      </c>
      <c r="AD41" s="198"/>
      <c r="AE41" s="198"/>
      <c r="AF41" s="198" t="s">
        <v>27</v>
      </c>
      <c r="AG41" s="198"/>
      <c r="AH41" s="198"/>
    </row>
    <row r="42" spans="1:34" s="37" customFormat="1" ht="14.25" customHeight="1" x14ac:dyDescent="0.25">
      <c r="A42" s="118"/>
      <c r="B42" s="139"/>
      <c r="C42" s="123"/>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1"/>
      <c r="AD42" s="141"/>
      <c r="AE42" s="141"/>
      <c r="AF42" s="141"/>
      <c r="AG42" s="141"/>
      <c r="AH42" s="141"/>
    </row>
    <row r="43" spans="1:34" s="37" customFormat="1" ht="12.75" customHeight="1" x14ac:dyDescent="0.25">
      <c r="A43" s="118"/>
      <c r="B43" s="139"/>
      <c r="C43" s="123"/>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1"/>
      <c r="AD43" s="141"/>
      <c r="AE43" s="141"/>
      <c r="AF43" s="141"/>
      <c r="AG43" s="141"/>
      <c r="AH43" s="141"/>
    </row>
    <row r="44" spans="1:34" s="37" customFormat="1" ht="17.25" customHeight="1" x14ac:dyDescent="0.25">
      <c r="A44" s="118"/>
      <c r="B44" s="139"/>
      <c r="C44" s="123"/>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1"/>
      <c r="AD44" s="141"/>
      <c r="AE44" s="141"/>
      <c r="AF44" s="141"/>
      <c r="AG44" s="141"/>
      <c r="AH44" s="141"/>
    </row>
    <row r="45" spans="1:34" ht="15" customHeight="1" x14ac:dyDescent="0.25">
      <c r="A45" s="147" t="s">
        <v>38</v>
      </c>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9"/>
    </row>
    <row r="46" spans="1:34" x14ac:dyDescent="0.25">
      <c r="A46" s="177" t="s">
        <v>27</v>
      </c>
      <c r="B46" s="178"/>
      <c r="C46" s="178"/>
      <c r="D46" s="179"/>
      <c r="E46" s="153" t="s">
        <v>29</v>
      </c>
      <c r="F46" s="154"/>
      <c r="G46" s="154"/>
      <c r="H46" s="154"/>
      <c r="I46" s="155"/>
      <c r="J46" s="155"/>
      <c r="K46" s="156"/>
      <c r="L46" s="177" t="s">
        <v>30</v>
      </c>
      <c r="M46" s="178"/>
      <c r="N46" s="178"/>
      <c r="O46" s="179"/>
      <c r="P46" s="26"/>
      <c r="Q46" s="26"/>
      <c r="R46" s="25"/>
      <c r="S46" s="26"/>
      <c r="T46" s="26"/>
      <c r="U46" s="180"/>
      <c r="V46" s="180"/>
      <c r="W46" s="180"/>
      <c r="X46" s="181"/>
      <c r="Y46" s="26"/>
      <c r="Z46" s="26"/>
      <c r="AA46" s="150" t="s">
        <v>31</v>
      </c>
      <c r="AB46" s="151"/>
      <c r="AC46" s="151"/>
      <c r="AD46" s="151"/>
      <c r="AE46" s="151"/>
      <c r="AF46" s="151"/>
      <c r="AG46" s="151"/>
      <c r="AH46" s="152"/>
    </row>
    <row r="47" spans="1:34" s="37" customFormat="1" x14ac:dyDescent="0.25">
      <c r="A47" s="29" t="s">
        <v>32</v>
      </c>
      <c r="B47" s="157"/>
      <c r="C47" s="157"/>
      <c r="D47" s="182"/>
      <c r="E47" s="29" t="s">
        <v>32</v>
      </c>
      <c r="F47" s="157"/>
      <c r="G47" s="157"/>
      <c r="H47" s="157"/>
      <c r="I47" s="158"/>
      <c r="J47" s="158"/>
      <c r="K47" s="159"/>
      <c r="L47" s="29" t="s">
        <v>32</v>
      </c>
      <c r="M47" s="175"/>
      <c r="N47" s="175"/>
      <c r="O47" s="175"/>
      <c r="P47" s="175"/>
      <c r="Q47" s="175"/>
      <c r="R47" s="175"/>
      <c r="S47" s="175"/>
      <c r="T47" s="175"/>
      <c r="U47" s="175"/>
      <c r="V47" s="175"/>
      <c r="W47" s="175"/>
      <c r="X47" s="176"/>
      <c r="Y47" s="38"/>
      <c r="Z47" s="38"/>
      <c r="AA47" s="29" t="s">
        <v>32</v>
      </c>
      <c r="AB47" s="157"/>
      <c r="AC47" s="158"/>
      <c r="AD47" s="158"/>
      <c r="AE47" s="158"/>
      <c r="AF47" s="158"/>
      <c r="AG47" s="158"/>
      <c r="AH47" s="159"/>
    </row>
    <row r="48" spans="1:34" s="37" customFormat="1" x14ac:dyDescent="0.25">
      <c r="A48" s="30" t="s">
        <v>33</v>
      </c>
      <c r="B48" s="175"/>
      <c r="C48" s="175"/>
      <c r="D48" s="176"/>
      <c r="E48" s="30" t="s">
        <v>33</v>
      </c>
      <c r="F48" s="157"/>
      <c r="G48" s="157"/>
      <c r="H48" s="157"/>
      <c r="I48" s="158"/>
      <c r="J48" s="158"/>
      <c r="K48" s="159"/>
      <c r="L48" s="30" t="s">
        <v>33</v>
      </c>
      <c r="M48" s="157"/>
      <c r="N48" s="157"/>
      <c r="O48" s="157"/>
      <c r="P48" s="157"/>
      <c r="Q48" s="157"/>
      <c r="R48" s="157"/>
      <c r="S48" s="157"/>
      <c r="T48" s="157"/>
      <c r="U48" s="157"/>
      <c r="V48" s="157"/>
      <c r="W48" s="157"/>
      <c r="X48" s="182"/>
      <c r="Y48" s="38"/>
      <c r="Z48" s="38"/>
      <c r="AA48" s="30" t="s">
        <v>33</v>
      </c>
      <c r="AB48" s="157"/>
      <c r="AC48" s="158"/>
      <c r="AD48" s="158"/>
      <c r="AE48" s="158"/>
      <c r="AF48" s="158"/>
      <c r="AG48" s="158"/>
      <c r="AH48" s="159"/>
    </row>
    <row r="49" spans="1:34" s="37" customFormat="1" x14ac:dyDescent="0.25">
      <c r="A49" s="31" t="s">
        <v>34</v>
      </c>
      <c r="B49" s="157"/>
      <c r="C49" s="157"/>
      <c r="D49" s="182"/>
      <c r="E49" s="31" t="s">
        <v>34</v>
      </c>
      <c r="F49" s="175"/>
      <c r="G49" s="175"/>
      <c r="H49" s="175"/>
      <c r="I49" s="183"/>
      <c r="J49" s="183"/>
      <c r="K49" s="184"/>
      <c r="L49" s="31" t="s">
        <v>34</v>
      </c>
      <c r="M49" s="157"/>
      <c r="N49" s="157"/>
      <c r="O49" s="157"/>
      <c r="P49" s="157"/>
      <c r="Q49" s="157"/>
      <c r="R49" s="157"/>
      <c r="S49" s="157"/>
      <c r="T49" s="157"/>
      <c r="U49" s="157"/>
      <c r="V49" s="157"/>
      <c r="W49" s="157"/>
      <c r="X49" s="182"/>
      <c r="Y49" s="38"/>
      <c r="Z49" s="38"/>
      <c r="AA49" s="31" t="s">
        <v>34</v>
      </c>
      <c r="AB49" s="157"/>
      <c r="AC49" s="158"/>
      <c r="AD49" s="158"/>
      <c r="AE49" s="158"/>
      <c r="AF49" s="158"/>
      <c r="AG49" s="158"/>
      <c r="AH49" s="159"/>
    </row>
    <row r="50" spans="1:34" s="37" customFormat="1" x14ac:dyDescent="0.25"/>
  </sheetData>
  <sheetProtection sheet="1" objects="1" scenarios="1"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231" priority="113">
      <formula>$J$14="BAJA"</formula>
    </cfRule>
    <cfRule type="expression" dxfId="230" priority="114">
      <formula>$J$14="MODERADA"</formula>
    </cfRule>
    <cfRule type="expression" dxfId="229" priority="115">
      <formula>$J$14="ALTA"</formula>
    </cfRule>
    <cfRule type="expression" dxfId="228" priority="116">
      <formula>$J$14="EXTREMA"</formula>
    </cfRule>
  </conditionalFormatting>
  <conditionalFormatting sqref="AA12:AA18">
    <cfRule type="expression" dxfId="227" priority="117">
      <formula>$AA$14="MODERADA"</formula>
    </cfRule>
    <cfRule type="expression" dxfId="226" priority="118">
      <formula>$AA$14="EXTREMA"</formula>
    </cfRule>
    <cfRule type="expression" dxfId="225" priority="119">
      <formula>$AA$14="ALTA"</formula>
    </cfRule>
    <cfRule type="expression" dxfId="224" priority="120">
      <formula>$AA$14="BAJA"</formula>
    </cfRule>
  </conditionalFormatting>
  <conditionalFormatting sqref="AA19:AA25">
    <cfRule type="expression" dxfId="223" priority="21">
      <formula>$AA$21="MODERADA"</formula>
    </cfRule>
    <cfRule type="expression" dxfId="222" priority="22">
      <formula>$AA$21="EXTREMA"</formula>
    </cfRule>
    <cfRule type="expression" dxfId="221" priority="23">
      <formula>$AA$21="ALTA"</formula>
    </cfRule>
    <cfRule type="expression" dxfId="220" priority="24">
      <formula>$AA$21="BAJA"</formula>
    </cfRule>
  </conditionalFormatting>
  <conditionalFormatting sqref="J19 J21">
    <cfRule type="expression" dxfId="219" priority="17">
      <formula>$J$21="BAJA"</formula>
    </cfRule>
    <cfRule type="expression" dxfId="218" priority="18">
      <formula>$J$21="MODERADA"</formula>
    </cfRule>
    <cfRule type="expression" dxfId="217" priority="19">
      <formula>$J$21="ALTA"</formula>
    </cfRule>
    <cfRule type="expression" dxfId="216" priority="20">
      <formula>$J$21="EXTREMA"</formula>
    </cfRule>
  </conditionalFormatting>
  <conditionalFormatting sqref="AA26:AA32">
    <cfRule type="expression" dxfId="215" priority="13">
      <formula>$AA$14="MODERADA"</formula>
    </cfRule>
    <cfRule type="expression" dxfId="214" priority="14">
      <formula>$AA$14="EXTREMA"</formula>
    </cfRule>
    <cfRule type="expression" dxfId="213" priority="15">
      <formula>$AA$14="ALTA"</formula>
    </cfRule>
    <cfRule type="expression" dxfId="212" priority="16">
      <formula>$AA$14="BAJA"</formula>
    </cfRule>
  </conditionalFormatting>
  <conditionalFormatting sqref="J26 J28">
    <cfRule type="expression" dxfId="211" priority="9">
      <formula>$J$28="BAJA"</formula>
    </cfRule>
    <cfRule type="expression" dxfId="210" priority="10">
      <formula>$J$28="MODERADA"</formula>
    </cfRule>
    <cfRule type="expression" dxfId="209" priority="11">
      <formula>$J$28="ALTA"</formula>
    </cfRule>
    <cfRule type="expression" dxfId="208" priority="12">
      <formula>$J$28="EXTREMA"</formula>
    </cfRule>
  </conditionalFormatting>
  <conditionalFormatting sqref="AA33:AA39">
    <cfRule type="expression" dxfId="207" priority="5">
      <formula>$AA$35="MODERADA"</formula>
    </cfRule>
    <cfRule type="expression" dxfId="206" priority="6">
      <formula>$AA$35="EXTREMA"</formula>
    </cfRule>
    <cfRule type="expression" dxfId="205" priority="7">
      <formula>$AA$35="ALTA"</formula>
    </cfRule>
    <cfRule type="expression" dxfId="204" priority="8">
      <formula>$AA$35="BAJA"</formula>
    </cfRule>
  </conditionalFormatting>
  <conditionalFormatting sqref="J33 J35">
    <cfRule type="expression" dxfId="203" priority="1">
      <formula>$J$35="BAJA"</formula>
    </cfRule>
    <cfRule type="expression" dxfId="202" priority="2">
      <formula>$J$35="MODERADA"</formula>
    </cfRule>
    <cfRule type="expression" dxfId="201" priority="3">
      <formula>$J$35="ALTA"</formula>
    </cfRule>
    <cfRule type="expression" dxfId="200"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6"/>
  <sheetViews>
    <sheetView tabSelected="1" view="pageBreakPreview" topLeftCell="M1" zoomScale="74" zoomScaleNormal="40" zoomScaleSheetLayoutView="74" workbookViewId="0">
      <selection activeCell="AB10" sqref="AB10:AB16"/>
    </sheetView>
  </sheetViews>
  <sheetFormatPr baseColWidth="10" defaultColWidth="11.42578125" defaultRowHeight="12.75" x14ac:dyDescent="0.2"/>
  <cols>
    <col min="1" max="1" width="25.85546875" style="40" customWidth="1"/>
    <col min="2" max="2" width="22.42578125" style="40" customWidth="1"/>
    <col min="3" max="3" width="21.42578125" style="55" customWidth="1"/>
    <col min="4" max="4" width="17.28515625" style="42" customWidth="1"/>
    <col min="5" max="5" width="26.42578125" style="55" customWidth="1"/>
    <col min="6" max="6" width="35.710937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40.42578125" style="40" customWidth="1"/>
    <col min="13" max="13" width="44.7109375" style="40" customWidth="1"/>
    <col min="14" max="14" width="9.42578125" style="40" customWidth="1"/>
    <col min="15" max="15" width="4" style="40" hidden="1" customWidth="1"/>
    <col min="16" max="16" width="4.7109375" style="40" hidden="1" customWidth="1"/>
    <col min="17" max="17" width="2.7109375" style="40" hidden="1" customWidth="1"/>
    <col min="18" max="18" width="12.7109375" style="40" customWidth="1"/>
    <col min="19" max="20" width="2.7109375" style="40" hidden="1" customWidth="1"/>
    <col min="21" max="21" width="18.42578125" style="40" customWidth="1"/>
    <col min="22" max="22" width="16.7109375" style="40" customWidth="1"/>
    <col min="23" max="23" width="16.42578125" style="40" customWidth="1"/>
    <col min="24" max="24" width="28.42578125" style="40" customWidth="1"/>
    <col min="25" max="25" width="21.7109375" style="40" customWidth="1"/>
    <col min="26" max="26" width="31.85546875" style="40" customWidth="1"/>
    <col min="27" max="27" width="37.7109375" style="40" customWidth="1"/>
    <col min="28" max="28" width="62.85546875" style="40" customWidth="1"/>
    <col min="29" max="29" width="29.85546875" style="40" hidden="1" customWidth="1"/>
    <col min="30" max="30" width="42.7109375" style="40" hidden="1" customWidth="1"/>
    <col min="31" max="31" width="34.42578125" style="40" hidden="1" customWidth="1"/>
    <col min="32" max="32" width="57.28515625" style="40" hidden="1" customWidth="1"/>
    <col min="33" max="33" width="20.7109375" style="40" hidden="1" customWidth="1"/>
    <col min="34" max="34" width="29.7109375" style="40" hidden="1" customWidth="1"/>
    <col min="35" max="35" width="31.42578125" style="40" customWidth="1"/>
    <col min="36" max="16384" width="11.42578125" style="40"/>
  </cols>
  <sheetData>
    <row r="1" spans="1:34" s="54" customFormat="1" ht="21.75" customHeight="1" x14ac:dyDescent="0.25">
      <c r="A1" s="285"/>
      <c r="B1" s="211" t="s">
        <v>108</v>
      </c>
      <c r="C1" s="212"/>
      <c r="D1" s="212"/>
      <c r="E1" s="213"/>
      <c r="F1" s="211" t="s">
        <v>110</v>
      </c>
      <c r="G1" s="212"/>
      <c r="H1" s="212"/>
      <c r="I1" s="212"/>
      <c r="J1" s="212"/>
      <c r="K1" s="212"/>
      <c r="L1" s="212"/>
      <c r="M1" s="212"/>
      <c r="N1" s="212"/>
      <c r="O1" s="212"/>
      <c r="P1" s="212"/>
      <c r="Q1" s="212"/>
      <c r="R1" s="212"/>
      <c r="S1" s="212"/>
      <c r="T1" s="212"/>
      <c r="U1" s="212"/>
      <c r="V1" s="212"/>
      <c r="W1" s="212"/>
      <c r="X1" s="212"/>
      <c r="Y1" s="212"/>
      <c r="Z1" s="213"/>
      <c r="AA1" s="82" t="s">
        <v>111</v>
      </c>
      <c r="AB1" s="81" t="s">
        <v>120</v>
      </c>
      <c r="AC1" s="429"/>
      <c r="AD1" s="429"/>
      <c r="AE1" s="429"/>
      <c r="AF1" s="429" t="s">
        <v>64</v>
      </c>
      <c r="AG1" s="429" t="s">
        <v>9</v>
      </c>
      <c r="AH1" s="429" t="s">
        <v>8</v>
      </c>
    </row>
    <row r="2" spans="1:34" s="54" customFormat="1" ht="21.75" customHeight="1" x14ac:dyDescent="0.25">
      <c r="A2" s="286"/>
      <c r="B2" s="214"/>
      <c r="C2" s="215"/>
      <c r="D2" s="215"/>
      <c r="E2" s="216"/>
      <c r="F2" s="214"/>
      <c r="G2" s="215"/>
      <c r="H2" s="215"/>
      <c r="I2" s="215"/>
      <c r="J2" s="215"/>
      <c r="K2" s="215"/>
      <c r="L2" s="215"/>
      <c r="M2" s="215"/>
      <c r="N2" s="215"/>
      <c r="O2" s="215"/>
      <c r="P2" s="215"/>
      <c r="Q2" s="215"/>
      <c r="R2" s="215"/>
      <c r="S2" s="215"/>
      <c r="T2" s="215"/>
      <c r="U2" s="215"/>
      <c r="V2" s="215"/>
      <c r="W2" s="215"/>
      <c r="X2" s="215"/>
      <c r="Y2" s="215"/>
      <c r="Z2" s="216"/>
      <c r="AA2" s="56" t="s">
        <v>113</v>
      </c>
      <c r="AB2" s="83" t="s">
        <v>121</v>
      </c>
      <c r="AC2" s="429"/>
      <c r="AD2" s="429"/>
      <c r="AE2" s="429" t="s">
        <v>11</v>
      </c>
      <c r="AF2" s="54" t="s">
        <v>66</v>
      </c>
      <c r="AG2" s="429" t="s">
        <v>65</v>
      </c>
      <c r="AH2" s="429" t="s">
        <v>13</v>
      </c>
    </row>
    <row r="3" spans="1:34" s="54" customFormat="1" ht="21.75" customHeight="1" x14ac:dyDescent="0.25">
      <c r="A3" s="286"/>
      <c r="B3" s="211" t="s">
        <v>109</v>
      </c>
      <c r="C3" s="212"/>
      <c r="D3" s="212"/>
      <c r="E3" s="213"/>
      <c r="F3" s="211" t="s">
        <v>117</v>
      </c>
      <c r="G3" s="212"/>
      <c r="H3" s="212"/>
      <c r="I3" s="212"/>
      <c r="J3" s="212"/>
      <c r="K3" s="212"/>
      <c r="L3" s="212"/>
      <c r="M3" s="212"/>
      <c r="N3" s="212"/>
      <c r="O3" s="212"/>
      <c r="P3" s="212"/>
      <c r="Q3" s="212"/>
      <c r="R3" s="212"/>
      <c r="S3" s="212"/>
      <c r="T3" s="212"/>
      <c r="U3" s="212"/>
      <c r="V3" s="212"/>
      <c r="W3" s="212"/>
      <c r="X3" s="212"/>
      <c r="Y3" s="212"/>
      <c r="Z3" s="213"/>
      <c r="AA3" s="82" t="s">
        <v>112</v>
      </c>
      <c r="AB3" s="81">
        <v>1</v>
      </c>
      <c r="AC3" s="429"/>
      <c r="AD3" s="429"/>
      <c r="AE3" s="429" t="s">
        <v>12</v>
      </c>
      <c r="AF3" s="54" t="s">
        <v>68</v>
      </c>
      <c r="AG3" s="429" t="s">
        <v>67</v>
      </c>
      <c r="AH3" s="429" t="s">
        <v>14</v>
      </c>
    </row>
    <row r="4" spans="1:34" s="54" customFormat="1" ht="21.75" customHeight="1" x14ac:dyDescent="0.25">
      <c r="A4" s="286"/>
      <c r="B4" s="214"/>
      <c r="C4" s="215"/>
      <c r="D4" s="215"/>
      <c r="E4" s="216"/>
      <c r="F4" s="214"/>
      <c r="G4" s="215"/>
      <c r="H4" s="215"/>
      <c r="I4" s="215"/>
      <c r="J4" s="215"/>
      <c r="K4" s="215"/>
      <c r="L4" s="215"/>
      <c r="M4" s="215"/>
      <c r="N4" s="215"/>
      <c r="O4" s="215"/>
      <c r="P4" s="215"/>
      <c r="Q4" s="215"/>
      <c r="R4" s="215"/>
      <c r="S4" s="215"/>
      <c r="T4" s="215"/>
      <c r="U4" s="215"/>
      <c r="V4" s="215"/>
      <c r="W4" s="215"/>
      <c r="X4" s="215"/>
      <c r="Y4" s="215"/>
      <c r="Z4" s="216"/>
      <c r="AA4" s="82" t="s">
        <v>114</v>
      </c>
      <c r="AB4" s="84">
        <v>43465</v>
      </c>
      <c r="AC4" s="429"/>
      <c r="AD4" s="429"/>
      <c r="AE4" s="429"/>
      <c r="AF4" s="54" t="s">
        <v>70</v>
      </c>
      <c r="AG4" s="429" t="s">
        <v>69</v>
      </c>
      <c r="AH4" s="429" t="s">
        <v>15</v>
      </c>
    </row>
    <row r="5" spans="1:34" ht="24.75" customHeight="1" x14ac:dyDescent="0.25">
      <c r="A5" s="357" t="s">
        <v>75</v>
      </c>
      <c r="B5" s="357"/>
      <c r="C5" s="427">
        <v>43592</v>
      </c>
      <c r="D5" s="256"/>
      <c r="E5" s="256"/>
      <c r="F5" s="256"/>
      <c r="G5" s="290"/>
      <c r="H5" s="291"/>
      <c r="I5" s="291"/>
      <c r="J5" s="291"/>
      <c r="K5" s="291"/>
      <c r="L5" s="291"/>
      <c r="M5" s="57" t="s">
        <v>169</v>
      </c>
      <c r="N5" s="289" t="s">
        <v>103</v>
      </c>
      <c r="O5" s="289"/>
      <c r="P5" s="289"/>
      <c r="Q5" s="289"/>
      <c r="R5" s="289"/>
      <c r="S5" s="58"/>
      <c r="T5" s="58"/>
      <c r="U5" s="82" t="s">
        <v>230</v>
      </c>
      <c r="V5" s="287" t="s">
        <v>115</v>
      </c>
      <c r="W5" s="288"/>
      <c r="X5" s="59"/>
      <c r="Y5" s="90" t="s">
        <v>104</v>
      </c>
      <c r="Z5" s="59"/>
      <c r="AA5" s="90" t="s">
        <v>105</v>
      </c>
      <c r="AB5" s="59"/>
      <c r="AC5" s="430"/>
      <c r="AD5" s="430"/>
      <c r="AE5" s="430"/>
      <c r="AF5" s="54" t="s">
        <v>218</v>
      </c>
      <c r="AG5" s="429" t="s">
        <v>71</v>
      </c>
      <c r="AH5" s="431" t="s">
        <v>16</v>
      </c>
    </row>
    <row r="6" spans="1:34" ht="15" x14ac:dyDescent="0.25">
      <c r="A6" s="348" t="s">
        <v>53</v>
      </c>
      <c r="B6" s="348"/>
      <c r="C6" s="348"/>
      <c r="D6" s="348"/>
      <c r="E6" s="348"/>
      <c r="F6" s="348"/>
      <c r="G6" s="349" t="s">
        <v>21</v>
      </c>
      <c r="H6" s="350"/>
      <c r="I6" s="350"/>
      <c r="J6" s="350"/>
      <c r="K6" s="350"/>
      <c r="L6" s="350"/>
      <c r="M6" s="350"/>
      <c r="N6" s="350"/>
      <c r="O6" s="350"/>
      <c r="P6" s="350"/>
      <c r="Q6" s="350"/>
      <c r="R6" s="350"/>
      <c r="S6" s="350"/>
      <c r="T6" s="350"/>
      <c r="U6" s="350"/>
      <c r="V6" s="350"/>
      <c r="W6" s="350"/>
      <c r="X6" s="350"/>
      <c r="Y6" s="350"/>
      <c r="Z6" s="350"/>
      <c r="AA6" s="351"/>
      <c r="AB6" s="336" t="s">
        <v>28</v>
      </c>
      <c r="AC6" s="430"/>
      <c r="AD6" s="430"/>
      <c r="AE6" s="430"/>
      <c r="AF6" s="54" t="s">
        <v>219</v>
      </c>
      <c r="AG6" s="429" t="s">
        <v>72</v>
      </c>
      <c r="AH6" s="431" t="s">
        <v>17</v>
      </c>
    </row>
    <row r="7" spans="1:34" s="43" customFormat="1" ht="14.25" customHeight="1" x14ac:dyDescent="0.2">
      <c r="A7" s="339" t="s">
        <v>61</v>
      </c>
      <c r="B7" s="340" t="s">
        <v>63</v>
      </c>
      <c r="C7" s="340" t="s">
        <v>41</v>
      </c>
      <c r="D7" s="339" t="s">
        <v>64</v>
      </c>
      <c r="E7" s="340" t="s">
        <v>42</v>
      </c>
      <c r="F7" s="289" t="s">
        <v>43</v>
      </c>
      <c r="G7" s="345" t="s">
        <v>76</v>
      </c>
      <c r="H7" s="345"/>
      <c r="I7" s="345"/>
      <c r="J7" s="345"/>
      <c r="K7" s="345"/>
      <c r="L7" s="346" t="s">
        <v>26</v>
      </c>
      <c r="M7" s="358" t="s">
        <v>24</v>
      </c>
      <c r="N7" s="358"/>
      <c r="O7" s="358"/>
      <c r="P7" s="358"/>
      <c r="Q7" s="358"/>
      <c r="R7" s="358"/>
      <c r="S7" s="358"/>
      <c r="T7" s="358"/>
      <c r="U7" s="358"/>
      <c r="V7" s="358"/>
      <c r="W7" s="358"/>
      <c r="X7" s="358"/>
      <c r="Y7" s="358"/>
      <c r="Z7" s="358"/>
      <c r="AA7" s="358"/>
      <c r="AB7" s="337"/>
      <c r="AC7" s="431"/>
      <c r="AD7" s="431"/>
      <c r="AE7" s="431"/>
      <c r="AF7" s="54" t="s">
        <v>220</v>
      </c>
      <c r="AG7" s="431"/>
      <c r="AH7" s="431"/>
    </row>
    <row r="8" spans="1:34" s="43" customFormat="1" ht="20.25" customHeight="1" x14ac:dyDescent="0.2">
      <c r="A8" s="339"/>
      <c r="B8" s="341"/>
      <c r="C8" s="341"/>
      <c r="D8" s="339"/>
      <c r="E8" s="341"/>
      <c r="F8" s="289"/>
      <c r="G8" s="359" t="s">
        <v>44</v>
      </c>
      <c r="H8" s="359"/>
      <c r="I8" s="359"/>
      <c r="J8" s="359"/>
      <c r="K8" s="359"/>
      <c r="L8" s="347"/>
      <c r="M8" s="360" t="s">
        <v>55</v>
      </c>
      <c r="N8" s="360" t="s">
        <v>23</v>
      </c>
      <c r="O8" s="60"/>
      <c r="P8" s="61"/>
      <c r="Q8" s="61"/>
      <c r="R8" s="229" t="s">
        <v>46</v>
      </c>
      <c r="S8" s="62"/>
      <c r="T8" s="62"/>
      <c r="U8" s="362" t="s">
        <v>45</v>
      </c>
      <c r="V8" s="363"/>
      <c r="W8" s="364"/>
      <c r="X8" s="342" t="s">
        <v>62</v>
      </c>
      <c r="Y8" s="365" t="s">
        <v>50</v>
      </c>
      <c r="Z8" s="365"/>
      <c r="AA8" s="365"/>
      <c r="AB8" s="337"/>
      <c r="AC8" s="431"/>
      <c r="AD8" s="431"/>
      <c r="AE8" s="431"/>
      <c r="AF8" s="54" t="s">
        <v>221</v>
      </c>
      <c r="AG8" s="431"/>
      <c r="AH8" s="431"/>
    </row>
    <row r="9" spans="1:34" s="43" customFormat="1" ht="47.25" customHeight="1" thickBot="1" x14ac:dyDescent="0.25">
      <c r="A9" s="340"/>
      <c r="B9" s="341"/>
      <c r="C9" s="341"/>
      <c r="D9" s="340"/>
      <c r="E9" s="341"/>
      <c r="F9" s="344"/>
      <c r="G9" s="63" t="s">
        <v>8</v>
      </c>
      <c r="H9" s="64" t="s">
        <v>106</v>
      </c>
      <c r="I9" s="63" t="s">
        <v>9</v>
      </c>
      <c r="J9" s="64" t="s">
        <v>107</v>
      </c>
      <c r="K9" s="91" t="s">
        <v>10</v>
      </c>
      <c r="L9" s="347"/>
      <c r="M9" s="361"/>
      <c r="N9" s="361"/>
      <c r="O9" s="65"/>
      <c r="P9" s="65"/>
      <c r="Q9" s="65"/>
      <c r="R9" s="230"/>
      <c r="S9" s="66"/>
      <c r="T9" s="66"/>
      <c r="U9" s="67" t="s">
        <v>8</v>
      </c>
      <c r="V9" s="68" t="s">
        <v>9</v>
      </c>
      <c r="W9" s="67" t="s">
        <v>10</v>
      </c>
      <c r="X9" s="343"/>
      <c r="Y9" s="89" t="s">
        <v>118</v>
      </c>
      <c r="Z9" s="88" t="s">
        <v>48</v>
      </c>
      <c r="AA9" s="88" t="s">
        <v>49</v>
      </c>
      <c r="AB9" s="338"/>
      <c r="AC9" s="431"/>
      <c r="AD9" s="431"/>
      <c r="AE9" s="431"/>
      <c r="AF9" s="431"/>
      <c r="AG9" s="431"/>
      <c r="AH9" s="431"/>
    </row>
    <row r="10" spans="1:34" ht="50.25" customHeight="1" x14ac:dyDescent="0.25">
      <c r="A10" s="249" t="s">
        <v>228</v>
      </c>
      <c r="B10" s="443" t="s">
        <v>135</v>
      </c>
      <c r="C10" s="366" t="s">
        <v>205</v>
      </c>
      <c r="D10" s="255" t="s">
        <v>68</v>
      </c>
      <c r="E10" s="296" t="s">
        <v>206</v>
      </c>
      <c r="F10" s="255" t="s">
        <v>207</v>
      </c>
      <c r="G10" s="296" t="s">
        <v>15</v>
      </c>
      <c r="H10" s="329" t="str">
        <f>IF(G10="(1) RARA VEZ","1", IF(G10="(2) IMPROBABLE","2",IF(G10="(3) POSIBLE","3",IF(G10="(4) PROBABLE","4",IF(G10="(5) CASI SEGURO","5","")))))</f>
        <v>3</v>
      </c>
      <c r="I10" s="241" t="s">
        <v>69</v>
      </c>
      <c r="J10" s="262" t="str">
        <f>IF(I10="(1) INSIGNIFICANTE","1",IF(I10="(2) MENOR","2",IF(I10="(3) MODERADO","3",IF(I10="(4) MAYOR","4",IF(I10="(5) CATASTRÓFICO","5","")))))</f>
        <v>3</v>
      </c>
      <c r="K10" s="258">
        <f>+H10*J10</f>
        <v>9</v>
      </c>
      <c r="L10" s="263" t="s">
        <v>208</v>
      </c>
      <c r="M10" s="69" t="s">
        <v>6</v>
      </c>
      <c r="N10" s="70" t="s">
        <v>12</v>
      </c>
      <c r="O10" s="87" t="str">
        <f>IF(N10="SÍ",15,"0")</f>
        <v>0</v>
      </c>
      <c r="P10" s="265">
        <f>SUM(O10:O16)</f>
        <v>0</v>
      </c>
      <c r="Q10" s="260">
        <f>IF(AND(P10&gt;=0,P10&lt;=50),0,IF(AND(P10&gt;50,P10&lt;=75),1,IF(AND(P10&gt;75,P10&lt;=100),2,"REVISAR")))</f>
        <v>0</v>
      </c>
      <c r="R10" s="231" t="s">
        <v>8</v>
      </c>
      <c r="S10" s="260">
        <f>IF(R10="PROBABILIDAD",H10-Q10,J10-Q10)</f>
        <v>3</v>
      </c>
      <c r="T10" s="335">
        <f>IF($S10&lt;=0,1,$S10)</f>
        <v>3</v>
      </c>
      <c r="U10" s="356" t="str">
        <f>IF(AND($R10="PROBABILIDAD",$T10=1),$AH$2,IF(AND(R10="PROBABILIDAD",$T10=2),$AH$3,IF(AND($R10="PROBABILIDAD",$T10=3),$AH$4,IF(AND($R10="PROBABILIDAD",$T10=4),#REF!,IF(AND($R10="PROBABILIDAD",$T10=5),#REF!,$G10)))))</f>
        <v>(3) POSIBLE</v>
      </c>
      <c r="V10" s="334" t="str">
        <f>IF(AND($R10="IMPACTO",$T10=1),$AG$2,IF(AND(R10="IMPACTO",$T10=2),$AG$3,IF(AND($R10="IMPACTO",$T10=3),$AG$4,IF(AND($R10="IMPACTO",$T10=4),$AG$5,IF(AND($R10="IMPACTO",$T10=5),$AG$6,I10)))))</f>
        <v>(3) MODERADO</v>
      </c>
      <c r="W10" s="258">
        <f>IF(R10="PROBABILIDAD",T10*J10,T10*H10)</f>
        <v>9</v>
      </c>
      <c r="X10" s="327" t="s">
        <v>122</v>
      </c>
      <c r="Y10" s="325" t="s">
        <v>123</v>
      </c>
      <c r="Z10" s="327" t="s">
        <v>209</v>
      </c>
      <c r="AA10" s="263" t="s">
        <v>210</v>
      </c>
      <c r="AB10" s="353"/>
      <c r="AC10" s="430"/>
      <c r="AD10" s="430"/>
      <c r="AE10" s="430"/>
      <c r="AF10" s="430"/>
      <c r="AG10" s="430"/>
      <c r="AH10" s="430"/>
    </row>
    <row r="11" spans="1:34" ht="48" customHeight="1" x14ac:dyDescent="0.25">
      <c r="A11" s="250"/>
      <c r="B11" s="444"/>
      <c r="C11" s="276"/>
      <c r="D11" s="256"/>
      <c r="E11" s="283"/>
      <c r="F11" s="256"/>
      <c r="G11" s="283"/>
      <c r="H11" s="297"/>
      <c r="I11" s="237"/>
      <c r="J11" s="239"/>
      <c r="K11" s="259"/>
      <c r="L11" s="264"/>
      <c r="M11" s="71" t="s">
        <v>7</v>
      </c>
      <c r="N11" s="72" t="s">
        <v>12</v>
      </c>
      <c r="O11" s="86" t="str">
        <f>IF(N11="SÍ",5,"0")</f>
        <v>0</v>
      </c>
      <c r="P11" s="239"/>
      <c r="Q11" s="261"/>
      <c r="R11" s="232"/>
      <c r="S11" s="261"/>
      <c r="T11" s="310"/>
      <c r="U11" s="267"/>
      <c r="V11" s="270"/>
      <c r="W11" s="259"/>
      <c r="X11" s="328"/>
      <c r="Y11" s="326"/>
      <c r="Z11" s="328"/>
      <c r="AA11" s="264"/>
      <c r="AB11" s="354"/>
      <c r="AC11" s="430"/>
      <c r="AD11" s="430"/>
      <c r="AE11" s="430"/>
      <c r="AF11" s="430"/>
      <c r="AG11" s="430"/>
      <c r="AH11" s="430"/>
    </row>
    <row r="12" spans="1:34" ht="33" customHeight="1" x14ac:dyDescent="0.25">
      <c r="A12" s="250"/>
      <c r="B12" s="444"/>
      <c r="C12" s="276"/>
      <c r="D12" s="256"/>
      <c r="E12" s="283"/>
      <c r="F12" s="256"/>
      <c r="G12" s="283"/>
      <c r="H12" s="297"/>
      <c r="I12" s="237"/>
      <c r="J12" s="239"/>
      <c r="K12" s="235"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264"/>
      <c r="M12" s="73" t="s">
        <v>3</v>
      </c>
      <c r="N12" s="72" t="s">
        <v>12</v>
      </c>
      <c r="O12" s="86" t="str">
        <f>IF(N12="SÍ",15,"0")</f>
        <v>0</v>
      </c>
      <c r="P12" s="239"/>
      <c r="Q12" s="261"/>
      <c r="R12" s="232"/>
      <c r="S12" s="261"/>
      <c r="T12" s="310"/>
      <c r="U12" s="267"/>
      <c r="V12" s="270"/>
      <c r="W12" s="235"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ALTA</v>
      </c>
      <c r="X12" s="328"/>
      <c r="Y12" s="326"/>
      <c r="Z12" s="328"/>
      <c r="AA12" s="264"/>
      <c r="AB12" s="354"/>
      <c r="AC12" s="430"/>
      <c r="AD12" s="430"/>
      <c r="AE12" s="430"/>
      <c r="AF12" s="430"/>
      <c r="AG12" s="430"/>
      <c r="AH12" s="430"/>
    </row>
    <row r="13" spans="1:34" ht="26.25" customHeight="1" x14ac:dyDescent="0.25">
      <c r="A13" s="250"/>
      <c r="B13" s="444"/>
      <c r="C13" s="276"/>
      <c r="D13" s="256"/>
      <c r="E13" s="283"/>
      <c r="F13" s="256"/>
      <c r="G13" s="283"/>
      <c r="H13" s="297"/>
      <c r="I13" s="237"/>
      <c r="J13" s="239"/>
      <c r="K13" s="235"/>
      <c r="L13" s="264"/>
      <c r="M13" s="73" t="s">
        <v>4</v>
      </c>
      <c r="N13" s="72" t="s">
        <v>12</v>
      </c>
      <c r="O13" s="86" t="str">
        <f>IF(N13="SÍ",10,"0")</f>
        <v>0</v>
      </c>
      <c r="P13" s="239"/>
      <c r="Q13" s="261"/>
      <c r="R13" s="232"/>
      <c r="S13" s="261"/>
      <c r="T13" s="310"/>
      <c r="U13" s="267"/>
      <c r="V13" s="270"/>
      <c r="W13" s="235"/>
      <c r="X13" s="328"/>
      <c r="Y13" s="326"/>
      <c r="Z13" s="328"/>
      <c r="AA13" s="264"/>
      <c r="AB13" s="354"/>
      <c r="AC13" s="430"/>
      <c r="AD13" s="430"/>
      <c r="AE13" s="430"/>
      <c r="AF13" s="430"/>
      <c r="AG13" s="430"/>
      <c r="AH13" s="430"/>
    </row>
    <row r="14" spans="1:34" ht="45" customHeight="1" x14ac:dyDescent="0.25">
      <c r="A14" s="250"/>
      <c r="B14" s="444"/>
      <c r="C14" s="276"/>
      <c r="D14" s="256"/>
      <c r="E14" s="283"/>
      <c r="F14" s="256"/>
      <c r="G14" s="283"/>
      <c r="H14" s="297"/>
      <c r="I14" s="237"/>
      <c r="J14" s="239"/>
      <c r="K14" s="235"/>
      <c r="L14" s="264"/>
      <c r="M14" s="71" t="s">
        <v>37</v>
      </c>
      <c r="N14" s="72" t="s">
        <v>12</v>
      </c>
      <c r="O14" s="86" t="str">
        <f>IF(N14="SÍ",15,"0")</f>
        <v>0</v>
      </c>
      <c r="P14" s="239"/>
      <c r="Q14" s="261"/>
      <c r="R14" s="232"/>
      <c r="S14" s="261"/>
      <c r="T14" s="310"/>
      <c r="U14" s="267"/>
      <c r="V14" s="270"/>
      <c r="W14" s="235"/>
      <c r="X14" s="328"/>
      <c r="Y14" s="326"/>
      <c r="Z14" s="328"/>
      <c r="AA14" s="264"/>
      <c r="AB14" s="354"/>
      <c r="AC14" s="430"/>
      <c r="AD14" s="430"/>
      <c r="AE14" s="430"/>
      <c r="AF14" s="430"/>
      <c r="AG14" s="430"/>
      <c r="AH14" s="430"/>
    </row>
    <row r="15" spans="1:34" ht="51" customHeight="1" x14ac:dyDescent="0.25">
      <c r="A15" s="250"/>
      <c r="B15" s="444"/>
      <c r="C15" s="276"/>
      <c r="D15" s="256"/>
      <c r="E15" s="283"/>
      <c r="F15" s="256"/>
      <c r="G15" s="283"/>
      <c r="H15" s="297"/>
      <c r="I15" s="237"/>
      <c r="J15" s="239"/>
      <c r="K15" s="235"/>
      <c r="L15" s="264"/>
      <c r="M15" s="71" t="s">
        <v>5</v>
      </c>
      <c r="N15" s="72" t="s">
        <v>12</v>
      </c>
      <c r="O15" s="86" t="str">
        <f>IF(N15="SÍ",10,"0")</f>
        <v>0</v>
      </c>
      <c r="P15" s="239"/>
      <c r="Q15" s="261"/>
      <c r="R15" s="232"/>
      <c r="S15" s="261"/>
      <c r="T15" s="310"/>
      <c r="U15" s="267"/>
      <c r="V15" s="270"/>
      <c r="W15" s="235"/>
      <c r="X15" s="328"/>
      <c r="Y15" s="326"/>
      <c r="Z15" s="328"/>
      <c r="AA15" s="264"/>
      <c r="AB15" s="354"/>
      <c r="AC15" s="430"/>
      <c r="AD15" s="430"/>
      <c r="AE15" s="430"/>
      <c r="AF15" s="430"/>
      <c r="AG15" s="430"/>
      <c r="AH15" s="430"/>
    </row>
    <row r="16" spans="1:34" ht="135" customHeight="1" x14ac:dyDescent="0.25">
      <c r="A16" s="250"/>
      <c r="B16" s="444"/>
      <c r="C16" s="277"/>
      <c r="D16" s="257"/>
      <c r="E16" s="284"/>
      <c r="F16" s="257"/>
      <c r="G16" s="284"/>
      <c r="H16" s="324"/>
      <c r="I16" s="242"/>
      <c r="J16" s="239"/>
      <c r="K16" s="236"/>
      <c r="L16" s="264"/>
      <c r="M16" s="74" t="s">
        <v>36</v>
      </c>
      <c r="N16" s="72" t="s">
        <v>12</v>
      </c>
      <c r="O16" s="86" t="str">
        <f>IF(N16="SÍ",30,"0")</f>
        <v>0</v>
      </c>
      <c r="P16" s="239"/>
      <c r="Q16" s="261"/>
      <c r="R16" s="232"/>
      <c r="S16" s="261"/>
      <c r="T16" s="310"/>
      <c r="U16" s="332"/>
      <c r="V16" s="333"/>
      <c r="W16" s="235"/>
      <c r="X16" s="328"/>
      <c r="Y16" s="326"/>
      <c r="Z16" s="328"/>
      <c r="AA16" s="264"/>
      <c r="AB16" s="355"/>
      <c r="AC16" s="430"/>
      <c r="AD16" s="430"/>
      <c r="AE16" s="430"/>
      <c r="AF16" s="430"/>
      <c r="AG16" s="430"/>
      <c r="AH16" s="430"/>
    </row>
    <row r="17" spans="1:34" ht="50.25" customHeight="1" x14ac:dyDescent="0.25">
      <c r="A17" s="250"/>
      <c r="B17" s="444"/>
      <c r="C17" s="275" t="s">
        <v>211</v>
      </c>
      <c r="D17" s="225" t="s">
        <v>73</v>
      </c>
      <c r="E17" s="278" t="s">
        <v>212</v>
      </c>
      <c r="F17" s="280" t="s">
        <v>213</v>
      </c>
      <c r="G17" s="283" t="s">
        <v>15</v>
      </c>
      <c r="H17" s="257" t="str">
        <f>IF(G17="(1) RARA VEZ","1", IF(G17="(2) IMPROBABLE","2",IF(G17="(3) POSIBLE","3",IF(G17="(4) PROBABLE","4",IF(G17="(5) CASI SEGURO","5","")))))</f>
        <v>3</v>
      </c>
      <c r="I17" s="237" t="s">
        <v>69</v>
      </c>
      <c r="J17" s="239" t="str">
        <f>IF(I17="(1) INSIGNIFICANTE","1",IF(I17="(2) MENOR","2",IF(I17="(3) MODERADO","3",IF(I17="(4) MAYOR","4",IF(I17="(5) CATASTRÓFICO","5","")))))</f>
        <v>3</v>
      </c>
      <c r="K17" s="259">
        <f>+H17*J17</f>
        <v>9</v>
      </c>
      <c r="L17" s="331" t="s">
        <v>125</v>
      </c>
      <c r="M17" s="75" t="s">
        <v>6</v>
      </c>
      <c r="N17" s="72" t="s">
        <v>12</v>
      </c>
      <c r="O17" s="85" t="str">
        <f>IF(N17="SÍ",15,"0")</f>
        <v>0</v>
      </c>
      <c r="P17" s="323">
        <f>SUM(O17:O23)</f>
        <v>0</v>
      </c>
      <c r="Q17" s="273">
        <f>IF(AND(P17&gt;=0,P17&lt;=50),0,IF(AND(P17&gt;50,P17&lt;=75),1,IF(AND(P17&gt;75,P17&lt;=100),2,"REVISAR")))</f>
        <v>0</v>
      </c>
      <c r="R17" s="233" t="s">
        <v>9</v>
      </c>
      <c r="S17" s="273">
        <f>IF(R17="PROBABILIDAD",H17-Q17,J17-Q17)</f>
        <v>3</v>
      </c>
      <c r="T17" s="309">
        <f>IF($S17&lt;=0,1,$S17)</f>
        <v>3</v>
      </c>
      <c r="U17" s="266" t="str">
        <f>IF(AND($R17="PROBABILIDAD",$T17=1),$AH$2,IF(AND(R17="PROBABILIDAD",$T17=2),$AH$3,IF(AND($R17="PROBABILIDAD",$T17=3),$AH$4,IF(AND($R17="PROBABILIDAD",$T17=4),#REF!,IF(AND($R17="PROBABILIDAD",$T17=5),#REF!,$G17)))))</f>
        <v>(3) POSIBLE</v>
      </c>
      <c r="V17" s="269" t="str">
        <f>IF(AND($R17="IMPACTO",$T17=1),$AG$2,IF(AND(R17="IMPACTO",$T17=2),$AG$3,IF(AND($R17="IMPACTO",$T17=3),$AG$4,IF(AND($R17="IMPACTO",$T17=4),$AG$5,IF(AND($R17="IMPACTO",$T17=5),$AG$6,I17)))))</f>
        <v>(3) MODERADO</v>
      </c>
      <c r="W17" s="272">
        <f>IF(R17="PROBABILIDAD",T17*J17,T17*H17)</f>
        <v>9</v>
      </c>
      <c r="X17" s="330" t="s">
        <v>126</v>
      </c>
      <c r="Y17" s="352" t="s">
        <v>127</v>
      </c>
      <c r="Z17" s="330" t="s">
        <v>214</v>
      </c>
      <c r="AA17" s="331" t="s">
        <v>128</v>
      </c>
      <c r="AB17" s="398" t="s">
        <v>124</v>
      </c>
      <c r="AC17" s="330" t="s">
        <v>215</v>
      </c>
      <c r="AD17" s="330" t="s">
        <v>216</v>
      </c>
      <c r="AE17" s="430"/>
      <c r="AF17" s="430"/>
      <c r="AG17" s="430"/>
      <c r="AH17" s="430"/>
    </row>
    <row r="18" spans="1:34" ht="48" customHeight="1" x14ac:dyDescent="0.25">
      <c r="A18" s="250"/>
      <c r="B18" s="444"/>
      <c r="C18" s="276"/>
      <c r="D18" s="226"/>
      <c r="E18" s="278"/>
      <c r="F18" s="281"/>
      <c r="G18" s="283"/>
      <c r="H18" s="297"/>
      <c r="I18" s="237"/>
      <c r="J18" s="239"/>
      <c r="K18" s="259"/>
      <c r="L18" s="264"/>
      <c r="M18" s="71" t="s">
        <v>7</v>
      </c>
      <c r="N18" s="72" t="s">
        <v>12</v>
      </c>
      <c r="O18" s="86" t="str">
        <f>IF(N18="SÍ",5,"0")</f>
        <v>0</v>
      </c>
      <c r="P18" s="239"/>
      <c r="Q18" s="261"/>
      <c r="R18" s="232"/>
      <c r="S18" s="261"/>
      <c r="T18" s="310"/>
      <c r="U18" s="267"/>
      <c r="V18" s="270"/>
      <c r="W18" s="259"/>
      <c r="X18" s="328"/>
      <c r="Y18" s="326"/>
      <c r="Z18" s="328"/>
      <c r="AA18" s="264"/>
      <c r="AB18" s="428"/>
      <c r="AC18" s="326"/>
      <c r="AD18" s="326"/>
      <c r="AE18" s="430"/>
      <c r="AF18" s="430"/>
      <c r="AG18" s="430"/>
      <c r="AH18" s="430"/>
    </row>
    <row r="19" spans="1:34" ht="33" customHeight="1" x14ac:dyDescent="0.25">
      <c r="A19" s="250"/>
      <c r="B19" s="444"/>
      <c r="C19" s="276"/>
      <c r="D19" s="226"/>
      <c r="E19" s="278"/>
      <c r="F19" s="281"/>
      <c r="G19" s="283"/>
      <c r="H19" s="297"/>
      <c r="I19" s="237"/>
      <c r="J19" s="239"/>
      <c r="K19" s="235"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ALTA</v>
      </c>
      <c r="L19" s="264"/>
      <c r="M19" s="73" t="s">
        <v>3</v>
      </c>
      <c r="N19" s="72" t="s">
        <v>12</v>
      </c>
      <c r="O19" s="86" t="str">
        <f>IF(N19="SÍ",15,"0")</f>
        <v>0</v>
      </c>
      <c r="P19" s="239"/>
      <c r="Q19" s="261"/>
      <c r="R19" s="232"/>
      <c r="S19" s="261"/>
      <c r="T19" s="310"/>
      <c r="U19" s="267"/>
      <c r="V19" s="270"/>
      <c r="W19" s="235"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ALTA</v>
      </c>
      <c r="X19" s="328"/>
      <c r="Y19" s="326"/>
      <c r="Z19" s="328"/>
      <c r="AA19" s="264"/>
      <c r="AB19" s="428"/>
      <c r="AC19" s="326"/>
      <c r="AD19" s="326"/>
      <c r="AE19" s="430"/>
      <c r="AF19" s="430"/>
      <c r="AG19" s="430"/>
      <c r="AH19" s="430"/>
    </row>
    <row r="20" spans="1:34" ht="26.25" customHeight="1" x14ac:dyDescent="0.25">
      <c r="A20" s="250"/>
      <c r="B20" s="444"/>
      <c r="C20" s="276"/>
      <c r="D20" s="226"/>
      <c r="E20" s="278"/>
      <c r="F20" s="281"/>
      <c r="G20" s="283"/>
      <c r="H20" s="297"/>
      <c r="I20" s="237"/>
      <c r="J20" s="239"/>
      <c r="K20" s="235"/>
      <c r="L20" s="264"/>
      <c r="M20" s="73" t="s">
        <v>4</v>
      </c>
      <c r="N20" s="72" t="s">
        <v>12</v>
      </c>
      <c r="O20" s="86" t="str">
        <f>IF(N20="SÍ",10,"0")</f>
        <v>0</v>
      </c>
      <c r="P20" s="239"/>
      <c r="Q20" s="261"/>
      <c r="R20" s="232"/>
      <c r="S20" s="261"/>
      <c r="T20" s="310"/>
      <c r="U20" s="267"/>
      <c r="V20" s="270"/>
      <c r="W20" s="235"/>
      <c r="X20" s="328"/>
      <c r="Y20" s="326"/>
      <c r="Z20" s="328"/>
      <c r="AA20" s="264"/>
      <c r="AB20" s="428"/>
      <c r="AC20" s="326"/>
      <c r="AD20" s="326"/>
      <c r="AE20" s="430"/>
      <c r="AF20" s="430"/>
      <c r="AG20" s="430"/>
      <c r="AH20" s="430"/>
    </row>
    <row r="21" spans="1:34" ht="45" customHeight="1" x14ac:dyDescent="0.25">
      <c r="A21" s="250"/>
      <c r="B21" s="444"/>
      <c r="C21" s="276"/>
      <c r="D21" s="226"/>
      <c r="E21" s="278"/>
      <c r="F21" s="281"/>
      <c r="G21" s="283"/>
      <c r="H21" s="297"/>
      <c r="I21" s="237"/>
      <c r="J21" s="239"/>
      <c r="K21" s="235"/>
      <c r="L21" s="264"/>
      <c r="M21" s="71" t="s">
        <v>37</v>
      </c>
      <c r="N21" s="72" t="s">
        <v>12</v>
      </c>
      <c r="O21" s="86" t="str">
        <f>IF(N21="SÍ",15,"0")</f>
        <v>0</v>
      </c>
      <c r="P21" s="239"/>
      <c r="Q21" s="261"/>
      <c r="R21" s="232"/>
      <c r="S21" s="261"/>
      <c r="T21" s="310"/>
      <c r="U21" s="267"/>
      <c r="V21" s="270"/>
      <c r="W21" s="235"/>
      <c r="X21" s="328"/>
      <c r="Y21" s="326"/>
      <c r="Z21" s="328"/>
      <c r="AA21" s="264"/>
      <c r="AB21" s="428"/>
      <c r="AC21" s="326"/>
      <c r="AD21" s="326"/>
      <c r="AE21" s="430"/>
      <c r="AF21" s="430"/>
      <c r="AG21" s="430"/>
      <c r="AH21" s="430"/>
    </row>
    <row r="22" spans="1:34" ht="51" customHeight="1" x14ac:dyDescent="0.25">
      <c r="A22" s="250"/>
      <c r="B22" s="444"/>
      <c r="C22" s="276"/>
      <c r="D22" s="226"/>
      <c r="E22" s="278"/>
      <c r="F22" s="281"/>
      <c r="G22" s="283"/>
      <c r="H22" s="297"/>
      <c r="I22" s="237"/>
      <c r="J22" s="239"/>
      <c r="K22" s="235"/>
      <c r="L22" s="264"/>
      <c r="M22" s="71" t="s">
        <v>5</v>
      </c>
      <c r="N22" s="72" t="s">
        <v>12</v>
      </c>
      <c r="O22" s="86" t="str">
        <f>IF(N22="SÍ",10,"0")</f>
        <v>0</v>
      </c>
      <c r="P22" s="239"/>
      <c r="Q22" s="261"/>
      <c r="R22" s="232"/>
      <c r="S22" s="261"/>
      <c r="T22" s="310"/>
      <c r="U22" s="267"/>
      <c r="V22" s="270"/>
      <c r="W22" s="235"/>
      <c r="X22" s="328"/>
      <c r="Y22" s="326"/>
      <c r="Z22" s="328"/>
      <c r="AA22" s="264"/>
      <c r="AB22" s="428"/>
      <c r="AC22" s="326"/>
      <c r="AD22" s="326"/>
      <c r="AE22" s="430"/>
      <c r="AF22" s="430"/>
      <c r="AG22" s="430"/>
      <c r="AH22" s="430"/>
    </row>
    <row r="23" spans="1:34" ht="114" customHeight="1" x14ac:dyDescent="0.25">
      <c r="A23" s="250"/>
      <c r="B23" s="444"/>
      <c r="C23" s="277"/>
      <c r="D23" s="227"/>
      <c r="E23" s="279"/>
      <c r="F23" s="282"/>
      <c r="G23" s="284"/>
      <c r="H23" s="324"/>
      <c r="I23" s="242"/>
      <c r="J23" s="239"/>
      <c r="K23" s="236"/>
      <c r="L23" s="264"/>
      <c r="M23" s="74" t="s">
        <v>36</v>
      </c>
      <c r="N23" s="72" t="s">
        <v>12</v>
      </c>
      <c r="O23" s="86" t="str">
        <f>IF(N23="SÍ",30,"0")</f>
        <v>0</v>
      </c>
      <c r="P23" s="239"/>
      <c r="Q23" s="261"/>
      <c r="R23" s="232"/>
      <c r="S23" s="261"/>
      <c r="T23" s="310"/>
      <c r="U23" s="332"/>
      <c r="V23" s="333"/>
      <c r="W23" s="235"/>
      <c r="X23" s="328"/>
      <c r="Y23" s="326"/>
      <c r="Z23" s="328"/>
      <c r="AA23" s="264"/>
      <c r="AB23" s="428"/>
      <c r="AC23" s="326"/>
      <c r="AD23" s="326"/>
      <c r="AE23" s="430"/>
      <c r="AF23" s="430"/>
      <c r="AG23" s="430"/>
      <c r="AH23" s="430"/>
    </row>
    <row r="24" spans="1:34" ht="50.25" customHeight="1" x14ac:dyDescent="0.25">
      <c r="A24" s="250"/>
      <c r="B24" s="444"/>
      <c r="C24" s="275" t="s">
        <v>217</v>
      </c>
      <c r="D24" s="225" t="s">
        <v>70</v>
      </c>
      <c r="E24" s="278" t="s">
        <v>222</v>
      </c>
      <c r="F24" s="305" t="s">
        <v>129</v>
      </c>
      <c r="G24" s="283" t="s">
        <v>15</v>
      </c>
      <c r="H24" s="257" t="str">
        <f>IF(G24="(1) RARA VEZ","1", IF(G24="(2) IMPROBABLE","2",IF(G24="(3) POSIBLE","3",IF(G24="(4) PROBABLE","4",IF(G24="(5) CASI SEGURO","5","")))))</f>
        <v>3</v>
      </c>
      <c r="I24" s="237" t="s">
        <v>71</v>
      </c>
      <c r="J24" s="239" t="str">
        <f>IF(I24="(1) INSIGNIFICANTE","1",IF(I24="(2) MENOR","2",IF(I24="(3) MODERADO","3",IF(I24="(4) MAYOR","4",IF(I24="(5) CATASTRÓFICO","5","")))))</f>
        <v>4</v>
      </c>
      <c r="K24" s="259">
        <f>+H24*J24</f>
        <v>12</v>
      </c>
      <c r="L24" s="300" t="s">
        <v>130</v>
      </c>
      <c r="M24" s="75" t="s">
        <v>6</v>
      </c>
      <c r="N24" s="72" t="s">
        <v>12</v>
      </c>
      <c r="O24" s="85" t="str">
        <f>IF(N24="SÍ",15,"0")</f>
        <v>0</v>
      </c>
      <c r="P24" s="323">
        <f>SUM(O24:O30)</f>
        <v>0</v>
      </c>
      <c r="Q24" s="273">
        <f>IF(AND(P24&gt;=0,P24&lt;=50),0,IF(AND(P24&gt;50,P24&lt;=75),1,IF(AND(P24&gt;75,P24&lt;=100),2,"REVISAR")))</f>
        <v>0</v>
      </c>
      <c r="R24" s="233" t="s">
        <v>8</v>
      </c>
      <c r="S24" s="273">
        <f>IF(R24="PROBABILIDAD",H24-Q24,J24-Q24)</f>
        <v>3</v>
      </c>
      <c r="T24" s="309">
        <f>IF($S24&lt;=0,1,$S24)</f>
        <v>3</v>
      </c>
      <c r="U24" s="266" t="str">
        <f>IF(AND($R24="PROBABILIDAD",$T24=1),$AH$2,IF(AND(R24="PROBABILIDAD",$T24=2),$AH$3,IF(AND($R24="PROBABILIDAD",$T24=3),$AH$4,IF(AND($R24="PROBABILIDAD",$T24=4),#REF!,IF(AND($R24="PROBABILIDAD",$T24=5),#REF!,$G24)))))</f>
        <v>(3) POSIBLE</v>
      </c>
      <c r="V24" s="269" t="str">
        <f>IF(AND($R24="IMPACTO",$T24=1),$AG$2,IF(AND(R24="IMPACTO",$T24=2),$AG$3,IF(AND($R24="IMPACTO",$T24=3),$AG$4,IF(AND($R24="IMPACTO",$T24=4),$AG$5,IF(AND($R24="IMPACTO",$T24=5),$AG$6,I24)))))</f>
        <v>(4) MAYOR</v>
      </c>
      <c r="W24" s="272">
        <f>IF(R24="PROBABILIDAD",T24*J24,T24*H24)</f>
        <v>12</v>
      </c>
      <c r="X24" s="312" t="s">
        <v>131</v>
      </c>
      <c r="Y24" s="321" t="s">
        <v>132</v>
      </c>
      <c r="Z24" s="312" t="s">
        <v>133</v>
      </c>
      <c r="AA24" s="300" t="s">
        <v>134</v>
      </c>
      <c r="AB24" s="217" t="s">
        <v>124</v>
      </c>
      <c r="AC24" s="430"/>
      <c r="AD24" s="430"/>
      <c r="AE24" s="430"/>
      <c r="AF24" s="430"/>
      <c r="AG24" s="430"/>
      <c r="AH24" s="430"/>
    </row>
    <row r="25" spans="1:34" ht="48" customHeight="1" x14ac:dyDescent="0.25">
      <c r="A25" s="250"/>
      <c r="B25" s="444"/>
      <c r="C25" s="276"/>
      <c r="D25" s="226"/>
      <c r="E25" s="278"/>
      <c r="F25" s="306"/>
      <c r="G25" s="283"/>
      <c r="H25" s="297"/>
      <c r="I25" s="237"/>
      <c r="J25" s="239"/>
      <c r="K25" s="259"/>
      <c r="L25" s="301"/>
      <c r="M25" s="71" t="s">
        <v>7</v>
      </c>
      <c r="N25" s="72" t="s">
        <v>12</v>
      </c>
      <c r="O25" s="86" t="str">
        <f>IF(N25="SÍ",5,"0")</f>
        <v>0</v>
      </c>
      <c r="P25" s="239"/>
      <c r="Q25" s="261"/>
      <c r="R25" s="232"/>
      <c r="S25" s="261"/>
      <c r="T25" s="310"/>
      <c r="U25" s="267"/>
      <c r="V25" s="270"/>
      <c r="W25" s="259"/>
      <c r="X25" s="313"/>
      <c r="Y25" s="322"/>
      <c r="Z25" s="313"/>
      <c r="AA25" s="301"/>
      <c r="AB25" s="218"/>
      <c r="AC25" s="430"/>
      <c r="AD25" s="430"/>
      <c r="AE25" s="430"/>
      <c r="AF25" s="430"/>
      <c r="AG25" s="430"/>
      <c r="AH25" s="430"/>
    </row>
    <row r="26" spans="1:34" ht="33" customHeight="1" x14ac:dyDescent="0.25">
      <c r="A26" s="250"/>
      <c r="B26" s="444"/>
      <c r="C26" s="276"/>
      <c r="D26" s="226"/>
      <c r="E26" s="278"/>
      <c r="F26" s="306"/>
      <c r="G26" s="283"/>
      <c r="H26" s="297"/>
      <c r="I26" s="237"/>
      <c r="J26" s="239"/>
      <c r="K26" s="235"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EXTREMA</v>
      </c>
      <c r="L26" s="301"/>
      <c r="M26" s="73" t="s">
        <v>3</v>
      </c>
      <c r="N26" s="72" t="s">
        <v>12</v>
      </c>
      <c r="O26" s="86" t="str">
        <f>IF(N26="SÍ",15,"0")</f>
        <v>0</v>
      </c>
      <c r="P26" s="239"/>
      <c r="Q26" s="261"/>
      <c r="R26" s="232"/>
      <c r="S26" s="261"/>
      <c r="T26" s="310"/>
      <c r="U26" s="267"/>
      <c r="V26" s="270"/>
      <c r="W26" s="235"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EXTREMA</v>
      </c>
      <c r="X26" s="313"/>
      <c r="Y26" s="322"/>
      <c r="Z26" s="313"/>
      <c r="AA26" s="301"/>
      <c r="AB26" s="218"/>
      <c r="AC26" s="430"/>
      <c r="AD26" s="430"/>
      <c r="AE26" s="430"/>
      <c r="AF26" s="430"/>
      <c r="AG26" s="430"/>
      <c r="AH26" s="430"/>
    </row>
    <row r="27" spans="1:34" ht="26.25" customHeight="1" x14ac:dyDescent="0.25">
      <c r="A27" s="250"/>
      <c r="B27" s="444"/>
      <c r="C27" s="276"/>
      <c r="D27" s="226"/>
      <c r="E27" s="278"/>
      <c r="F27" s="306"/>
      <c r="G27" s="283"/>
      <c r="H27" s="297"/>
      <c r="I27" s="237"/>
      <c r="J27" s="239"/>
      <c r="K27" s="235"/>
      <c r="L27" s="301"/>
      <c r="M27" s="73" t="s">
        <v>4</v>
      </c>
      <c r="N27" s="72" t="s">
        <v>12</v>
      </c>
      <c r="O27" s="86" t="str">
        <f>IF(N27="SÍ",10,"0")</f>
        <v>0</v>
      </c>
      <c r="P27" s="239"/>
      <c r="Q27" s="261"/>
      <c r="R27" s="232"/>
      <c r="S27" s="261"/>
      <c r="T27" s="310"/>
      <c r="U27" s="267"/>
      <c r="V27" s="270"/>
      <c r="W27" s="235"/>
      <c r="X27" s="313"/>
      <c r="Y27" s="322"/>
      <c r="Z27" s="313"/>
      <c r="AA27" s="301"/>
      <c r="AB27" s="218"/>
      <c r="AC27" s="430"/>
      <c r="AD27" s="430"/>
      <c r="AE27" s="430"/>
      <c r="AF27" s="430"/>
      <c r="AG27" s="430"/>
      <c r="AH27" s="430"/>
    </row>
    <row r="28" spans="1:34" ht="45" customHeight="1" x14ac:dyDescent="0.25">
      <c r="A28" s="250"/>
      <c r="B28" s="444"/>
      <c r="C28" s="276"/>
      <c r="D28" s="226"/>
      <c r="E28" s="278"/>
      <c r="F28" s="306"/>
      <c r="G28" s="283"/>
      <c r="H28" s="297"/>
      <c r="I28" s="237"/>
      <c r="J28" s="239"/>
      <c r="K28" s="235"/>
      <c r="L28" s="301"/>
      <c r="M28" s="71" t="s">
        <v>37</v>
      </c>
      <c r="N28" s="72" t="s">
        <v>12</v>
      </c>
      <c r="O28" s="86" t="str">
        <f>IF(N28="SÍ",15,"0")</f>
        <v>0</v>
      </c>
      <c r="P28" s="239"/>
      <c r="Q28" s="261"/>
      <c r="R28" s="232"/>
      <c r="S28" s="261"/>
      <c r="T28" s="310"/>
      <c r="U28" s="267"/>
      <c r="V28" s="270"/>
      <c r="W28" s="235"/>
      <c r="X28" s="313"/>
      <c r="Y28" s="322"/>
      <c r="Z28" s="313"/>
      <c r="AA28" s="301"/>
      <c r="AB28" s="218"/>
      <c r="AC28" s="430"/>
      <c r="AD28" s="430"/>
      <c r="AE28" s="430"/>
      <c r="AF28" s="430"/>
      <c r="AG28" s="430"/>
      <c r="AH28" s="430"/>
    </row>
    <row r="29" spans="1:34" ht="51" customHeight="1" x14ac:dyDescent="0.25">
      <c r="A29" s="250"/>
      <c r="B29" s="444"/>
      <c r="C29" s="276"/>
      <c r="D29" s="226"/>
      <c r="E29" s="278"/>
      <c r="F29" s="306"/>
      <c r="G29" s="283"/>
      <c r="H29" s="297"/>
      <c r="I29" s="237"/>
      <c r="J29" s="239"/>
      <c r="K29" s="235"/>
      <c r="L29" s="301"/>
      <c r="M29" s="71" t="s">
        <v>5</v>
      </c>
      <c r="N29" s="72" t="s">
        <v>12</v>
      </c>
      <c r="O29" s="86" t="str">
        <f>IF(N29="SÍ",10,"0")</f>
        <v>0</v>
      </c>
      <c r="P29" s="239"/>
      <c r="Q29" s="261"/>
      <c r="R29" s="232"/>
      <c r="S29" s="261"/>
      <c r="T29" s="310"/>
      <c r="U29" s="267"/>
      <c r="V29" s="270"/>
      <c r="W29" s="235"/>
      <c r="X29" s="313"/>
      <c r="Y29" s="322"/>
      <c r="Z29" s="313"/>
      <c r="AA29" s="301"/>
      <c r="AB29" s="218"/>
      <c r="AC29" s="430"/>
      <c r="AD29" s="430"/>
      <c r="AE29" s="430"/>
      <c r="AF29" s="430"/>
      <c r="AG29" s="430"/>
      <c r="AH29" s="430"/>
    </row>
    <row r="30" spans="1:34" ht="128.25" customHeight="1" thickBot="1" x14ac:dyDescent="0.3">
      <c r="A30" s="251"/>
      <c r="B30" s="445"/>
      <c r="C30" s="303"/>
      <c r="D30" s="228"/>
      <c r="E30" s="304"/>
      <c r="F30" s="307"/>
      <c r="G30" s="308"/>
      <c r="H30" s="298"/>
      <c r="I30" s="238"/>
      <c r="J30" s="240"/>
      <c r="K30" s="299"/>
      <c r="L30" s="302"/>
      <c r="M30" s="76" t="s">
        <v>36</v>
      </c>
      <c r="N30" s="77" t="s">
        <v>12</v>
      </c>
      <c r="O30" s="78" t="str">
        <f>IF(N30="SÍ",30,"0")</f>
        <v>0</v>
      </c>
      <c r="P30" s="240"/>
      <c r="Q30" s="274"/>
      <c r="R30" s="234"/>
      <c r="S30" s="274"/>
      <c r="T30" s="311"/>
      <c r="U30" s="268"/>
      <c r="V30" s="271"/>
      <c r="W30" s="299"/>
      <c r="X30" s="313"/>
      <c r="Y30" s="322"/>
      <c r="Z30" s="313"/>
      <c r="AA30" s="301"/>
      <c r="AB30" s="221"/>
      <c r="AC30" s="430"/>
      <c r="AD30" s="430"/>
      <c r="AE30" s="430"/>
      <c r="AF30" s="430"/>
      <c r="AG30" s="430"/>
      <c r="AH30" s="430"/>
    </row>
    <row r="31" spans="1:34" ht="34.5" customHeight="1" x14ac:dyDescent="0.25">
      <c r="A31" s="243" t="s">
        <v>229</v>
      </c>
      <c r="B31" s="246" t="s">
        <v>136</v>
      </c>
      <c r="C31" s="292" t="s">
        <v>137</v>
      </c>
      <c r="D31" s="255" t="s">
        <v>66</v>
      </c>
      <c r="E31" s="255" t="s">
        <v>138</v>
      </c>
      <c r="F31" s="255" t="s">
        <v>139</v>
      </c>
      <c r="G31" s="296" t="s">
        <v>13</v>
      </c>
      <c r="H31" s="257" t="str">
        <f>IF(G31="(1) RARA VEZ","1", IF(G31="(2) IMPROBABLE","2",IF(G31="(3) POSIBLE","3",IF(G31="(4) PROBABLE","4",IF(G31="(5) CASI SEGURO","5","")))))</f>
        <v>1</v>
      </c>
      <c r="I31" s="241" t="s">
        <v>69</v>
      </c>
      <c r="J31" s="239" t="str">
        <f t="shared" ref="J31" si="0">IF(I31="(1) INSIGNIFICANTE","1",IF(I31="(2) MENOR","2",IF(I31="(3) MODERADO","3",IF(I31="(4) MAYOR","4",IF(I31="(5) CATASTRÓFICO","5","")))))</f>
        <v>3</v>
      </c>
      <c r="K31" s="258">
        <f>+H31*J31</f>
        <v>3</v>
      </c>
      <c r="L31" s="367" t="s">
        <v>146</v>
      </c>
      <c r="M31" s="69" t="s">
        <v>6</v>
      </c>
      <c r="N31" s="70" t="s">
        <v>12</v>
      </c>
      <c r="O31" s="87" t="str">
        <f>IF(N31="SÍ",15,"0")</f>
        <v>0</v>
      </c>
      <c r="P31" s="265">
        <f>SUM(O31:O37)</f>
        <v>60</v>
      </c>
      <c r="Q31" s="260">
        <f>IF(AND(P31&gt;=0,P31&lt;=50),0,IF(AND(P31&gt;50,P31&lt;=75),1,IF(AND(P31&gt;75,P31&lt;=100),2,"REVISAR")))</f>
        <v>1</v>
      </c>
      <c r="R31" s="231" t="s">
        <v>8</v>
      </c>
      <c r="S31" s="260">
        <f>IF(R31="PROBABILIDAD",H31-Q31,J31-Q31)</f>
        <v>0</v>
      </c>
      <c r="T31" s="335">
        <f>IF($S31&lt;=0,1,$S31)</f>
        <v>1</v>
      </c>
      <c r="U31" s="356" t="str">
        <f>IF(AND($R31="PROBABILIDAD",$T31=1),$AH$2,IF(AND(R31="PROBABILIDAD",$T31=2),$AH$3,IF(AND($R31="PROBABILIDAD",$T31=3),$AH$4,IF(AND($R31="PROBABILIDAD",$T31=4),#REF!,IF(AND($R31="PROBABILIDAD",$T31=5),#REF!,$G31)))))</f>
        <v>(1) RARA VEZ</v>
      </c>
      <c r="V31" s="334" t="str">
        <f>IF(AND($R31="IMPACTO",$T31=1),$AG$2,IF(AND(R31="IMPACTO",$T31=2),$AG$3,IF(AND($R31="IMPACTO",$T31=3),$AG$4,IF(AND($R31="IMPACTO",$T31=4),$AG$5,IF(AND($R31="IMPACTO",$T31=5),$AG$6,I31)))))</f>
        <v>(3) MODERADO</v>
      </c>
      <c r="W31" s="258">
        <f>IF(R31="PROBABILIDAD",T31*J31,T31*H31)</f>
        <v>3</v>
      </c>
      <c r="X31" s="327" t="s">
        <v>147</v>
      </c>
      <c r="Y31" s="369">
        <v>43524</v>
      </c>
      <c r="Z31" s="327" t="s">
        <v>148</v>
      </c>
      <c r="AA31" s="327" t="s">
        <v>149</v>
      </c>
      <c r="AB31" s="220"/>
      <c r="AC31" s="430"/>
      <c r="AD31" s="430"/>
      <c r="AE31" s="430"/>
      <c r="AF31" s="430"/>
      <c r="AG31" s="430"/>
      <c r="AH31" s="430"/>
    </row>
    <row r="32" spans="1:34" ht="34.5" customHeight="1" x14ac:dyDescent="0.25">
      <c r="A32" s="244"/>
      <c r="B32" s="247"/>
      <c r="C32" s="293"/>
      <c r="D32" s="256"/>
      <c r="E32" s="295"/>
      <c r="F32" s="256"/>
      <c r="G32" s="283"/>
      <c r="H32" s="297"/>
      <c r="I32" s="237"/>
      <c r="J32" s="239"/>
      <c r="K32" s="259"/>
      <c r="L32" s="368"/>
      <c r="M32" s="71" t="s">
        <v>7</v>
      </c>
      <c r="N32" s="72" t="s">
        <v>11</v>
      </c>
      <c r="O32" s="86">
        <f>IF(N32="SÍ",5,"0")</f>
        <v>5</v>
      </c>
      <c r="P32" s="239"/>
      <c r="Q32" s="261"/>
      <c r="R32" s="232"/>
      <c r="S32" s="261"/>
      <c r="T32" s="310"/>
      <c r="U32" s="267"/>
      <c r="V32" s="270"/>
      <c r="W32" s="259"/>
      <c r="X32" s="326"/>
      <c r="Y32" s="326"/>
      <c r="Z32" s="326"/>
      <c r="AA32" s="328"/>
      <c r="AB32" s="218"/>
      <c r="AC32" s="430"/>
      <c r="AD32" s="430"/>
      <c r="AE32" s="430"/>
      <c r="AF32" s="430"/>
      <c r="AG32" s="430"/>
      <c r="AH32" s="430"/>
    </row>
    <row r="33" spans="1:34" ht="34.5" customHeight="1" x14ac:dyDescent="0.25">
      <c r="A33" s="244"/>
      <c r="B33" s="247"/>
      <c r="C33" s="293"/>
      <c r="D33" s="256"/>
      <c r="E33" s="295"/>
      <c r="F33" s="256"/>
      <c r="G33" s="283"/>
      <c r="H33" s="297"/>
      <c r="I33" s="237"/>
      <c r="J33" s="239"/>
      <c r="K33" s="235"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MODERADA</v>
      </c>
      <c r="L33" s="368"/>
      <c r="M33" s="73" t="s">
        <v>3</v>
      </c>
      <c r="N33" s="72" t="s">
        <v>12</v>
      </c>
      <c r="O33" s="86" t="str">
        <f>IF(N33="SÍ",15,"0")</f>
        <v>0</v>
      </c>
      <c r="P33" s="239"/>
      <c r="Q33" s="261"/>
      <c r="R33" s="232"/>
      <c r="S33" s="261"/>
      <c r="T33" s="310"/>
      <c r="U33" s="267"/>
      <c r="V33" s="270"/>
      <c r="W33" s="235" t="str">
        <f>IF(AND(U31="(1) RARA VEZ",V31="(1) INSIGNIFICANTE"),"BAJA",IF(AND(U31="(1) RARA VEZ",V31="(2) MENOR"),"BAJA",IF(AND(U31="(2) IMPROBABLE",V31="(1) INSIGNIFICANTE"),"BAJA",IF(AND(U31="(3) POSIBLE",V31="(1) INSIGNIFICANTE"),"BAJA",IF(AND(U31="(4) PROBABLE",V31="(1) INSIGNIFICANTE"),"MODERADO",IF(AND(U31="(5)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MODERADA</v>
      </c>
      <c r="X33" s="326"/>
      <c r="Y33" s="326"/>
      <c r="Z33" s="326"/>
      <c r="AA33" s="328"/>
      <c r="AB33" s="218"/>
      <c r="AC33" s="430"/>
      <c r="AD33" s="430"/>
      <c r="AE33" s="430"/>
      <c r="AF33" s="430"/>
      <c r="AG33" s="430"/>
      <c r="AH33" s="430"/>
    </row>
    <row r="34" spans="1:34" ht="34.5" customHeight="1" x14ac:dyDescent="0.25">
      <c r="A34" s="244"/>
      <c r="B34" s="247"/>
      <c r="C34" s="293"/>
      <c r="D34" s="256"/>
      <c r="E34" s="295"/>
      <c r="F34" s="256"/>
      <c r="G34" s="283"/>
      <c r="H34" s="297"/>
      <c r="I34" s="237"/>
      <c r="J34" s="239"/>
      <c r="K34" s="235"/>
      <c r="L34" s="368"/>
      <c r="M34" s="73" t="s">
        <v>4</v>
      </c>
      <c r="N34" s="72" t="s">
        <v>11</v>
      </c>
      <c r="O34" s="86">
        <f>IF(N34="SÍ",10,"0")</f>
        <v>10</v>
      </c>
      <c r="P34" s="239"/>
      <c r="Q34" s="261"/>
      <c r="R34" s="232"/>
      <c r="S34" s="261"/>
      <c r="T34" s="310"/>
      <c r="U34" s="267"/>
      <c r="V34" s="270"/>
      <c r="W34" s="235"/>
      <c r="X34" s="326"/>
      <c r="Y34" s="326"/>
      <c r="Z34" s="326"/>
      <c r="AA34" s="328"/>
      <c r="AB34" s="218"/>
      <c r="AC34" s="430"/>
      <c r="AD34" s="430"/>
      <c r="AE34" s="430"/>
      <c r="AF34" s="430"/>
      <c r="AG34" s="430"/>
      <c r="AH34" s="430"/>
    </row>
    <row r="35" spans="1:34" ht="34.5" customHeight="1" x14ac:dyDescent="0.25">
      <c r="A35" s="244"/>
      <c r="B35" s="247"/>
      <c r="C35" s="293"/>
      <c r="D35" s="256"/>
      <c r="E35" s="295"/>
      <c r="F35" s="256"/>
      <c r="G35" s="283"/>
      <c r="H35" s="297"/>
      <c r="I35" s="237"/>
      <c r="J35" s="239"/>
      <c r="K35" s="235"/>
      <c r="L35" s="368"/>
      <c r="M35" s="71" t="s">
        <v>37</v>
      </c>
      <c r="N35" s="72" t="s">
        <v>11</v>
      </c>
      <c r="O35" s="86">
        <f>IF(N35="SÍ",15,"0")</f>
        <v>15</v>
      </c>
      <c r="P35" s="239"/>
      <c r="Q35" s="261"/>
      <c r="R35" s="232"/>
      <c r="S35" s="261"/>
      <c r="T35" s="310"/>
      <c r="U35" s="267"/>
      <c r="V35" s="270"/>
      <c r="W35" s="235"/>
      <c r="X35" s="326"/>
      <c r="Y35" s="326"/>
      <c r="Z35" s="326"/>
      <c r="AA35" s="328"/>
      <c r="AB35" s="218"/>
      <c r="AC35" s="430"/>
      <c r="AD35" s="430"/>
      <c r="AE35" s="430"/>
      <c r="AF35" s="430"/>
      <c r="AG35" s="430"/>
      <c r="AH35" s="430"/>
    </row>
    <row r="36" spans="1:34" ht="34.5" customHeight="1" x14ac:dyDescent="0.25">
      <c r="A36" s="244"/>
      <c r="B36" s="247"/>
      <c r="C36" s="293"/>
      <c r="D36" s="256"/>
      <c r="E36" s="295"/>
      <c r="F36" s="256"/>
      <c r="G36" s="283"/>
      <c r="H36" s="297"/>
      <c r="I36" s="237"/>
      <c r="J36" s="239"/>
      <c r="K36" s="235"/>
      <c r="L36" s="368"/>
      <c r="M36" s="71" t="s">
        <v>5</v>
      </c>
      <c r="N36" s="72" t="s">
        <v>12</v>
      </c>
      <c r="O36" s="86" t="str">
        <f>IF(N36="SÍ",10,"0")</f>
        <v>0</v>
      </c>
      <c r="P36" s="239"/>
      <c r="Q36" s="261"/>
      <c r="R36" s="232"/>
      <c r="S36" s="261"/>
      <c r="T36" s="310"/>
      <c r="U36" s="267"/>
      <c r="V36" s="270"/>
      <c r="W36" s="235"/>
      <c r="X36" s="326"/>
      <c r="Y36" s="326"/>
      <c r="Z36" s="326"/>
      <c r="AA36" s="328"/>
      <c r="AB36" s="218"/>
      <c r="AC36" s="430"/>
      <c r="AD36" s="430"/>
      <c r="AE36" s="430"/>
      <c r="AF36" s="430"/>
      <c r="AG36" s="430"/>
      <c r="AH36" s="430"/>
    </row>
    <row r="37" spans="1:34" ht="34.5" customHeight="1" thickBot="1" x14ac:dyDescent="0.3">
      <c r="A37" s="244"/>
      <c r="B37" s="247"/>
      <c r="C37" s="294"/>
      <c r="D37" s="257"/>
      <c r="E37" s="222"/>
      <c r="F37" s="257"/>
      <c r="G37" s="284"/>
      <c r="H37" s="298"/>
      <c r="I37" s="242"/>
      <c r="J37" s="240"/>
      <c r="K37" s="236"/>
      <c r="L37" s="368"/>
      <c r="M37" s="74" t="s">
        <v>36</v>
      </c>
      <c r="N37" s="72" t="s">
        <v>11</v>
      </c>
      <c r="O37" s="86">
        <f>IF(N37="SÍ",30,"0")</f>
        <v>30</v>
      </c>
      <c r="P37" s="239"/>
      <c r="Q37" s="261"/>
      <c r="R37" s="232"/>
      <c r="S37" s="261"/>
      <c r="T37" s="310"/>
      <c r="U37" s="332"/>
      <c r="V37" s="333"/>
      <c r="W37" s="235"/>
      <c r="X37" s="326"/>
      <c r="Y37" s="326"/>
      <c r="Z37" s="326"/>
      <c r="AA37" s="328"/>
      <c r="AB37" s="219"/>
      <c r="AC37" s="430"/>
      <c r="AD37" s="430"/>
      <c r="AE37" s="430"/>
      <c r="AF37" s="430"/>
      <c r="AG37" s="430"/>
      <c r="AH37" s="430"/>
    </row>
    <row r="38" spans="1:34" ht="34.5" customHeight="1" x14ac:dyDescent="0.25">
      <c r="A38" s="244"/>
      <c r="B38" s="247"/>
      <c r="C38" s="225" t="s">
        <v>140</v>
      </c>
      <c r="D38" s="225" t="s">
        <v>66</v>
      </c>
      <c r="E38" s="295" t="s">
        <v>141</v>
      </c>
      <c r="F38" s="295" t="s">
        <v>142</v>
      </c>
      <c r="G38" s="283" t="s">
        <v>13</v>
      </c>
      <c r="H38" s="257" t="str">
        <f>IF(G38="(1) RARA VEZ","1", IF(G38="(2) IMPROBABLE","2",IF(G38="(3) POSIBLE","3",IF(G38="(4) PROBABLE","4",IF(G38="(5) CASI SEGURO","5","")))))</f>
        <v>1</v>
      </c>
      <c r="I38" s="237" t="s">
        <v>71</v>
      </c>
      <c r="J38" s="239" t="str">
        <f t="shared" ref="J38" si="1">IF(I38="(1) INSIGNIFICANTE","1",IF(I38="(2) MENOR","2",IF(I38="(3) MODERADO","3",IF(I38="(4) MAYOR","4",IF(I38="(5) CATASTRÓFICO","5","")))))</f>
        <v>4</v>
      </c>
      <c r="K38" s="259">
        <f>+H38*J38</f>
        <v>4</v>
      </c>
      <c r="L38" s="331" t="s">
        <v>150</v>
      </c>
      <c r="M38" s="75" t="s">
        <v>6</v>
      </c>
      <c r="N38" s="72" t="s">
        <v>11</v>
      </c>
      <c r="O38" s="85">
        <f>IF(N38="SÍ",15,"0")</f>
        <v>15</v>
      </c>
      <c r="P38" s="323">
        <f>SUM(O38:O44)</f>
        <v>85</v>
      </c>
      <c r="Q38" s="273">
        <f>IF(AND(P38&gt;=0,P38&lt;=50),0,IF(AND(P38&gt;50,P38&lt;=75),1,IF(AND(P38&gt;75,P38&lt;=100),2,"REVISAR")))</f>
        <v>2</v>
      </c>
      <c r="R38" s="233" t="s">
        <v>8</v>
      </c>
      <c r="S38" s="273">
        <f>IF(R38="PROBABILIDAD",H38-Q38,J38-Q38)</f>
        <v>-1</v>
      </c>
      <c r="T38" s="309">
        <f>IF($S38&lt;=0,1,$S38)</f>
        <v>1</v>
      </c>
      <c r="U38" s="266" t="str">
        <f>IF(AND($R38="PROBABILIDAD",$T38=1),$AH$2,IF(AND(R38="PROBABILIDAD",$T38=2),$AH$3,IF(AND($R38="PROBABILIDAD",$T38=3),$AH$4,IF(AND($R38="PROBABILIDAD",$T38=4),#REF!,IF(AND($R38="PROBABILIDAD",$T38=5),#REF!,$G38)))))</f>
        <v>(1) RARA VEZ</v>
      </c>
      <c r="V38" s="269" t="str">
        <f>IF(AND($R38="IMPACTO",$T38=1),$AG$2,IF(AND(R38="IMPACTO",$T38=2),$AG$3,IF(AND($R38="IMPACTO",$T38=3),$AG$4,IF(AND($R38="IMPACTO",$T38=4),$AG$5,IF(AND($R38="IMPACTO",$T38=5),$AG$6,I38)))))</f>
        <v>(4) MAYOR</v>
      </c>
      <c r="W38" s="272">
        <f>IF(R38="PROBABILIDAD",T38*J38,T38*H38)</f>
        <v>4</v>
      </c>
      <c r="X38" s="330" t="s">
        <v>151</v>
      </c>
      <c r="Y38" s="370">
        <v>43524</v>
      </c>
      <c r="Z38" s="330" t="s">
        <v>152</v>
      </c>
      <c r="AA38" s="330" t="s">
        <v>153</v>
      </c>
      <c r="AB38" s="217"/>
      <c r="AC38" s="430"/>
      <c r="AD38" s="430"/>
      <c r="AE38" s="430"/>
      <c r="AF38" s="430"/>
      <c r="AG38" s="430"/>
      <c r="AH38" s="430"/>
    </row>
    <row r="39" spans="1:34" ht="34.5" customHeight="1" x14ac:dyDescent="0.25">
      <c r="A39" s="244"/>
      <c r="B39" s="247"/>
      <c r="C39" s="226"/>
      <c r="D39" s="226"/>
      <c r="E39" s="295"/>
      <c r="F39" s="256"/>
      <c r="G39" s="283"/>
      <c r="H39" s="297"/>
      <c r="I39" s="237"/>
      <c r="J39" s="239"/>
      <c r="K39" s="259"/>
      <c r="L39" s="371"/>
      <c r="M39" s="71" t="s">
        <v>7</v>
      </c>
      <c r="N39" s="72" t="s">
        <v>11</v>
      </c>
      <c r="O39" s="86">
        <f>IF(N39="SÍ",5,"0")</f>
        <v>5</v>
      </c>
      <c r="P39" s="239"/>
      <c r="Q39" s="261"/>
      <c r="R39" s="232"/>
      <c r="S39" s="261"/>
      <c r="T39" s="310"/>
      <c r="U39" s="267"/>
      <c r="V39" s="270"/>
      <c r="W39" s="259"/>
      <c r="X39" s="326"/>
      <c r="Y39" s="326"/>
      <c r="Z39" s="328"/>
      <c r="AA39" s="328"/>
      <c r="AB39" s="218"/>
      <c r="AC39" s="430"/>
      <c r="AD39" s="430"/>
      <c r="AE39" s="430"/>
      <c r="AF39" s="430"/>
      <c r="AG39" s="430"/>
      <c r="AH39" s="430"/>
    </row>
    <row r="40" spans="1:34" ht="34.5" customHeight="1" x14ac:dyDescent="0.25">
      <c r="A40" s="244"/>
      <c r="B40" s="247"/>
      <c r="C40" s="226"/>
      <c r="D40" s="226"/>
      <c r="E40" s="295"/>
      <c r="F40" s="256"/>
      <c r="G40" s="283"/>
      <c r="H40" s="297"/>
      <c r="I40" s="237"/>
      <c r="J40" s="239"/>
      <c r="K40" s="235" t="str">
        <f>IF(AND(G38="(1) RARA VEZ",I38="(1) INSIGNIFICANTE"),"BAJA",IF(AND(G38="(1) RARA VEZ",I38="(2) MENOR"),"BAJA",IF(AND(G38="(2) IMPROBABLE",I38="(1) INSIGNIFICANTE"),"BAJA",IF(AND(G38="(3) POSIBLE",I38="(1) INSIGNIFICANTE"),"BAJA",IF(AND(G38="(4) PROBABLE",I38="(1) INSIGNIFICANTE"),"MODERADA",IF(AND(G38="(5) CASI SEGURO",I38="(1) INSIGNIFICANTE"),"ALTA",IF(AND(G38="(2) IMPROBABLE",I38="(2) MENOR"),"BAJA",IF(AND(G38="(3) POSIBLE",I38="(2) MENOR"),"MODERADA",IF(AND(G38="(4) PROBABLE",I38="(2) MENOR"),"ALTA",IF(AND(G38="(5) CASI SEGURO",I38="(2) MENOR"),"ALTA",IF(AND(G38="(1) RARA VEZ",I38="(3) MODERADO"),"MODERADA",IF(AND(G38="(2) IMPROBABLE",I38="(3) MODERADO"),"MODERADA",IF(AND(G38="(3) POSIBLE",I38="(3) MODERADO"),"ALTA",IF(AND(G38="(4) PROBABLE",I38="(3) MODERADO"),"ALTA",IF(AND(G38="(5) CASI SEGURO",I38="(3) MODERADO"),"EXTREMA",IF(AND(G38="(1) RARA VEZ",I38="(4) MAYOR"),"ALTA",IF(AND(G38="(2) IMPROBABLE",I38="(4) MAYOR"),"ALTA",IF(AND(G38="(3) POSIBLE",I38="(4) MAYOR"),"EXTREMA",IF(AND(G38="(4) PROBABLE",I38="(4) MAYOR"),"EXTREMA",IF(AND(G38="(5) CASI SEGURO",I38="(4) MAYOR"),"EXTREMA",IF(AND(G38="(1) RARA VEZ",I38="(5) CATASTRÓFICO"),"ALTA",IF(AND(G38="(2) IMPROBABLE",I38="(5) CATASTRÓFICO"),"EXTREMA",IF(AND(G38="(3) POSIBLE",I38="(5) CATASTRÓFICO"),"EXTREMA",IF(AND(G38="(4) PROBABLE",I38="(5) CATASTRÓFICO"),"EXTREMA",IF(AND(G38="(5) CASI SEGURO",I38="(5) CATASTRÓFICO"),"EXTREMA")))))))))))))))))))))))))</f>
        <v>ALTA</v>
      </c>
      <c r="L40" s="371"/>
      <c r="M40" s="73" t="s">
        <v>3</v>
      </c>
      <c r="N40" s="72" t="s">
        <v>12</v>
      </c>
      <c r="O40" s="86" t="str">
        <f>IF(N40="SÍ",15,"0")</f>
        <v>0</v>
      </c>
      <c r="P40" s="239"/>
      <c r="Q40" s="261"/>
      <c r="R40" s="232"/>
      <c r="S40" s="261"/>
      <c r="T40" s="310"/>
      <c r="U40" s="267"/>
      <c r="V40" s="270"/>
      <c r="W40" s="235" t="str">
        <f>IF(AND(U38="(1) RARA VEZ",V38="(1) INSIGNIFICANTE"),"BAJA",IF(AND(U38="(1) RARA VEZ",V38="(2) MENOR"),"BAJA",IF(AND(U38="(2) IMPROBABLE",V38="(1) INSIGNIFICANTE"),"BAJA",IF(AND(U38="(3) POSIBLE",V38="(1) INSIGNIFICANTE"),"BAJA",IF(AND(U38="(4) PROBABLE",V38="(1) INSIGNIFICANTE"),"MODERADO",IF(AND(U38="(5) CASI SEGURO",V38="(1) INSIGNIFICANTE"),"ALTA",IF(AND(U38="(2) IMPROBABLE",V38="(2) MENOR"),"BAJA",IF(AND(U38="(3) POSIBLE",V38="(2) MENOR"),"MODERADA",IF(AND(U38="(4) PROBABLE",V38="(2) MENOR"),"ALTA",IF(AND(U38="(5) CASI SEGURO",V38="(2) MENOR"),"ALTA",IF(AND(U38="(1) RARA VEZ",V38="(3) MODERADO"),"MODERADA",IF(AND(U38="(2) IMPROBABLE",V38="(3) MODERADO"),"MODERADA",IF(AND(U38="(3) POSIBLE",V38="(3) MODERADO"),"ALTA",IF(AND(U38="(4) PROBABLE",V38="(3) MODERADO"),"ALTA",IF(AND(U38="(5) CASI SEGURO",V38="(3) MODERADO"),"EXTREMA",IF(AND(U38="(1) RARA VEZ",V38="(4) MAYOR"),"ALTA",IF(AND(U38="(2) IMPROBABLE",V38="(4) MAYOR"),"ALTA",IF(AND(U38="(3) POSIBLE",V38="(4) MAYOR"),"EXTREMA",IF(AND(U38="(4) PROBABLE",V38="(4) MAYOR"),"EXTREMA",IF(AND(U38="(5) CASI SEGURO",V38="(4) MAYOR"),"EXTREMA",IF(AND(U38="(1) RARA VEZ",V38="(5) CATASTRÓFICO"),"ALTA",IF(AND(U38="(2) IMPROBABLE",V38="(5) CATASTRÓFICO"),"EXTREMA",IF(AND(U38="(3) POSIBLE",V38="(5) CATASTRÓFICO"),"EXTREMA",IF(AND(U38="(4) PROBABLE",V38="(5) CATASTRÓFICO"),"EXTREMA",IF(AND(U38="(5) CASI SEGURO",V38="(5) CATASTRÓFICO"),"EXTREMA")))))))))))))))))))))))))</f>
        <v>ALTA</v>
      </c>
      <c r="X40" s="326"/>
      <c r="Y40" s="326"/>
      <c r="Z40" s="328"/>
      <c r="AA40" s="328"/>
      <c r="AB40" s="218"/>
      <c r="AC40" s="430"/>
      <c r="AD40" s="430"/>
      <c r="AE40" s="430"/>
      <c r="AF40" s="430"/>
      <c r="AG40" s="430"/>
      <c r="AH40" s="430"/>
    </row>
    <row r="41" spans="1:34" ht="34.5" customHeight="1" x14ac:dyDescent="0.25">
      <c r="A41" s="244"/>
      <c r="B41" s="247"/>
      <c r="C41" s="226"/>
      <c r="D41" s="226"/>
      <c r="E41" s="295"/>
      <c r="F41" s="256"/>
      <c r="G41" s="283"/>
      <c r="H41" s="297"/>
      <c r="I41" s="237"/>
      <c r="J41" s="239"/>
      <c r="K41" s="235"/>
      <c r="L41" s="371"/>
      <c r="M41" s="73" t="s">
        <v>4</v>
      </c>
      <c r="N41" s="72" t="s">
        <v>11</v>
      </c>
      <c r="O41" s="86">
        <f>IF(N41="SÍ",10,"0")</f>
        <v>10</v>
      </c>
      <c r="P41" s="239"/>
      <c r="Q41" s="261"/>
      <c r="R41" s="232"/>
      <c r="S41" s="261"/>
      <c r="T41" s="310"/>
      <c r="U41" s="267"/>
      <c r="V41" s="270"/>
      <c r="W41" s="235"/>
      <c r="X41" s="326"/>
      <c r="Y41" s="326"/>
      <c r="Z41" s="328"/>
      <c r="AA41" s="328"/>
      <c r="AB41" s="218"/>
      <c r="AC41" s="430"/>
      <c r="AD41" s="430"/>
      <c r="AE41" s="430"/>
      <c r="AF41" s="430"/>
      <c r="AG41" s="430"/>
      <c r="AH41" s="430"/>
    </row>
    <row r="42" spans="1:34" ht="34.5" customHeight="1" x14ac:dyDescent="0.25">
      <c r="A42" s="244"/>
      <c r="B42" s="247"/>
      <c r="C42" s="226"/>
      <c r="D42" s="226"/>
      <c r="E42" s="295"/>
      <c r="F42" s="256"/>
      <c r="G42" s="283"/>
      <c r="H42" s="297"/>
      <c r="I42" s="237"/>
      <c r="J42" s="239"/>
      <c r="K42" s="235"/>
      <c r="L42" s="371"/>
      <c r="M42" s="71" t="s">
        <v>37</v>
      </c>
      <c r="N42" s="72" t="s">
        <v>11</v>
      </c>
      <c r="O42" s="86">
        <f>IF(N42="SÍ",15,"0")</f>
        <v>15</v>
      </c>
      <c r="P42" s="239"/>
      <c r="Q42" s="261"/>
      <c r="R42" s="232"/>
      <c r="S42" s="261"/>
      <c r="T42" s="310"/>
      <c r="U42" s="267"/>
      <c r="V42" s="270"/>
      <c r="W42" s="235"/>
      <c r="X42" s="326"/>
      <c r="Y42" s="326"/>
      <c r="Z42" s="328"/>
      <c r="AA42" s="328"/>
      <c r="AB42" s="218"/>
      <c r="AC42" s="430"/>
      <c r="AD42" s="430"/>
      <c r="AE42" s="430"/>
      <c r="AF42" s="430"/>
      <c r="AG42" s="430"/>
      <c r="AH42" s="430"/>
    </row>
    <row r="43" spans="1:34" ht="34.5" customHeight="1" x14ac:dyDescent="0.25">
      <c r="A43" s="244"/>
      <c r="B43" s="247"/>
      <c r="C43" s="226"/>
      <c r="D43" s="226"/>
      <c r="E43" s="295"/>
      <c r="F43" s="256"/>
      <c r="G43" s="283"/>
      <c r="H43" s="297"/>
      <c r="I43" s="237"/>
      <c r="J43" s="239"/>
      <c r="K43" s="235"/>
      <c r="L43" s="371"/>
      <c r="M43" s="71" t="s">
        <v>5</v>
      </c>
      <c r="N43" s="72" t="s">
        <v>11</v>
      </c>
      <c r="O43" s="86">
        <f>IF(N43="SÍ",10,"0")</f>
        <v>10</v>
      </c>
      <c r="P43" s="239"/>
      <c r="Q43" s="261"/>
      <c r="R43" s="232"/>
      <c r="S43" s="261"/>
      <c r="T43" s="310"/>
      <c r="U43" s="267"/>
      <c r="V43" s="270"/>
      <c r="W43" s="235"/>
      <c r="X43" s="326"/>
      <c r="Y43" s="326"/>
      <c r="Z43" s="328"/>
      <c r="AA43" s="328"/>
      <c r="AB43" s="218"/>
      <c r="AC43" s="430"/>
      <c r="AD43" s="430"/>
      <c r="AE43" s="430"/>
      <c r="AF43" s="430"/>
      <c r="AG43" s="430"/>
      <c r="AH43" s="430"/>
    </row>
    <row r="44" spans="1:34" ht="71.25" customHeight="1" thickBot="1" x14ac:dyDescent="0.3">
      <c r="A44" s="244"/>
      <c r="B44" s="247"/>
      <c r="C44" s="227"/>
      <c r="D44" s="227"/>
      <c r="E44" s="222"/>
      <c r="F44" s="257"/>
      <c r="G44" s="284"/>
      <c r="H44" s="298"/>
      <c r="I44" s="242"/>
      <c r="J44" s="240"/>
      <c r="K44" s="236"/>
      <c r="L44" s="371"/>
      <c r="M44" s="74" t="s">
        <v>36</v>
      </c>
      <c r="N44" s="72" t="s">
        <v>11</v>
      </c>
      <c r="O44" s="86">
        <f>IF(N44="SÍ",30,"0")</f>
        <v>30</v>
      </c>
      <c r="P44" s="239"/>
      <c r="Q44" s="261"/>
      <c r="R44" s="232"/>
      <c r="S44" s="261"/>
      <c r="T44" s="310"/>
      <c r="U44" s="332"/>
      <c r="V44" s="333"/>
      <c r="W44" s="235"/>
      <c r="X44" s="326"/>
      <c r="Y44" s="326"/>
      <c r="Z44" s="328"/>
      <c r="AA44" s="328"/>
      <c r="AB44" s="219"/>
      <c r="AC44" s="430"/>
      <c r="AD44" s="430"/>
      <c r="AE44" s="430"/>
      <c r="AF44" s="430"/>
      <c r="AG44" s="430"/>
      <c r="AH44" s="430"/>
    </row>
    <row r="45" spans="1:34" ht="34.5" customHeight="1" x14ac:dyDescent="0.25">
      <c r="A45" s="244"/>
      <c r="B45" s="247"/>
      <c r="C45" s="225" t="s">
        <v>143</v>
      </c>
      <c r="D45" s="225" t="s">
        <v>66</v>
      </c>
      <c r="E45" s="295" t="s">
        <v>144</v>
      </c>
      <c r="F45" s="295" t="s">
        <v>145</v>
      </c>
      <c r="G45" s="283" t="s">
        <v>15</v>
      </c>
      <c r="H45" s="257" t="str">
        <f>IF(G45="(1) RARA VEZ","1", IF(G45="(2) IMPROBABLE","2",IF(G45="(3) POSIBLE","3",IF(G45="(4) PROBABLE","4",IF(G45="(5) CASI SEGURO","5","")))))</f>
        <v>3</v>
      </c>
      <c r="I45" s="237" t="s">
        <v>69</v>
      </c>
      <c r="J45" s="239" t="str">
        <f t="shared" ref="J45" si="2">IF(I45="(1) INSIGNIFICANTE","1",IF(I45="(2) MENOR","2",IF(I45="(3) MODERADO","3",IF(I45="(4) MAYOR","4",IF(I45="(5) CATASTRÓFICO","5","")))))</f>
        <v>3</v>
      </c>
      <c r="K45" s="259">
        <f>+H45*J45</f>
        <v>9</v>
      </c>
      <c r="L45" s="331" t="s">
        <v>154</v>
      </c>
      <c r="M45" s="75" t="s">
        <v>6</v>
      </c>
      <c r="N45" s="72" t="s">
        <v>12</v>
      </c>
      <c r="O45" s="85" t="str">
        <f>IF(N45="SÍ",15,"0")</f>
        <v>0</v>
      </c>
      <c r="P45" s="323">
        <f>SUM(O45:O51)</f>
        <v>40</v>
      </c>
      <c r="Q45" s="273">
        <f>IF(AND(P45&gt;=0,P45&lt;=50),0,IF(AND(P45&gt;50,P45&lt;=75),1,IF(AND(P45&gt;75,P45&lt;=100),2,"REVISAR")))</f>
        <v>0</v>
      </c>
      <c r="R45" s="233" t="s">
        <v>8</v>
      </c>
      <c r="S45" s="273">
        <f>IF(R45="PROBABILIDAD",H45-Q45,J45-Q45)</f>
        <v>3</v>
      </c>
      <c r="T45" s="309">
        <f>IF($S45&lt;=0,1,$S45)</f>
        <v>3</v>
      </c>
      <c r="U45" s="266" t="str">
        <f>IF(AND($R45="PROBABILIDAD",$T45=1),$AH$2,IF(AND(R45="PROBABILIDAD",$T45=2),$AH$3,IF(AND($R45="PROBABILIDAD",$T45=3),$AH$4,IF(AND($R45="PROBABILIDAD",$T45=4),#REF!,IF(AND($R45="PROBABILIDAD",$T45=5),#REF!,$G45)))))</f>
        <v>(3) POSIBLE</v>
      </c>
      <c r="V45" s="269" t="str">
        <f>IF(AND($R45="IMPACTO",$T45=1),$AG$2,IF(AND(R45="IMPACTO",$T45=2),$AG$3,IF(AND($R45="IMPACTO",$T45=3),$AG$4,IF(AND($R45="IMPACTO",$T45=4),$AG$5,IF(AND($R45="IMPACTO",$T45=5),$AG$6,I45)))))</f>
        <v>(3) MODERADO</v>
      </c>
      <c r="W45" s="272">
        <f>IF(R45="PROBABILIDAD",T45*J45,T45*H45)</f>
        <v>9</v>
      </c>
      <c r="X45" s="330" t="s">
        <v>171</v>
      </c>
      <c r="Y45" s="432">
        <v>43554</v>
      </c>
      <c r="Z45" s="330" t="s">
        <v>172</v>
      </c>
      <c r="AA45" s="330" t="s">
        <v>173</v>
      </c>
      <c r="AB45" s="217"/>
      <c r="AC45" s="430"/>
      <c r="AD45" s="430"/>
      <c r="AE45" s="430"/>
      <c r="AF45" s="430"/>
      <c r="AG45" s="430"/>
      <c r="AH45" s="430"/>
    </row>
    <row r="46" spans="1:34" ht="34.5" customHeight="1" x14ac:dyDescent="0.25">
      <c r="A46" s="244"/>
      <c r="B46" s="247"/>
      <c r="C46" s="226"/>
      <c r="D46" s="226"/>
      <c r="E46" s="295"/>
      <c r="F46" s="256"/>
      <c r="G46" s="283"/>
      <c r="H46" s="297"/>
      <c r="I46" s="237"/>
      <c r="J46" s="239"/>
      <c r="K46" s="259"/>
      <c r="L46" s="264"/>
      <c r="M46" s="71" t="s">
        <v>7</v>
      </c>
      <c r="N46" s="72" t="s">
        <v>11</v>
      </c>
      <c r="O46" s="86">
        <f>IF(N46="SÍ",5,"0")</f>
        <v>5</v>
      </c>
      <c r="P46" s="239"/>
      <c r="Q46" s="261"/>
      <c r="R46" s="232"/>
      <c r="S46" s="261"/>
      <c r="T46" s="310"/>
      <c r="U46" s="267"/>
      <c r="V46" s="270"/>
      <c r="W46" s="259"/>
      <c r="X46" s="328"/>
      <c r="Y46" s="326"/>
      <c r="Z46" s="326"/>
      <c r="AA46" s="328"/>
      <c r="AB46" s="218"/>
      <c r="AC46" s="430"/>
      <c r="AD46" s="430"/>
      <c r="AE46" s="430"/>
      <c r="AF46" s="430"/>
      <c r="AG46" s="430"/>
      <c r="AH46" s="430"/>
    </row>
    <row r="47" spans="1:34" ht="34.5" customHeight="1" x14ac:dyDescent="0.25">
      <c r="A47" s="244"/>
      <c r="B47" s="247"/>
      <c r="C47" s="226"/>
      <c r="D47" s="226"/>
      <c r="E47" s="295"/>
      <c r="F47" s="256"/>
      <c r="G47" s="283"/>
      <c r="H47" s="297"/>
      <c r="I47" s="237"/>
      <c r="J47" s="239"/>
      <c r="K47" s="235" t="str">
        <f>IF(AND(G45="(1) RARA VEZ",I45="(1) INSIGNIFICANTE"),"BAJA",IF(AND(G45="(1) RARA VEZ",I45="(2) MENOR"),"BAJA",IF(AND(G45="(2) IMPROBABLE",I45="(1) INSIGNIFICANTE"),"BAJA",IF(AND(G45="(3) POSIBLE",I45="(1) INSIGNIFICANTE"),"BAJA",IF(AND(G45="(4) PROBABLE",I45="(1) INSIGNIFICANTE"),"MODERADA",IF(AND(G45="(5) CASI SEGURO",I45="(1) INSIGNIFICANTE"),"ALTA",IF(AND(G45="(2) IMPROBABLE",I45="(2) MENOR"),"BAJA",IF(AND(G45="(3) POSIBLE",I45="(2) MENOR"),"MODERADA",IF(AND(G45="(4) PROBABLE",I45="(2) MENOR"),"ALTA",IF(AND(G45="(5) CASI SEGURO",I45="(2) MENOR"),"ALTA",IF(AND(G45="(1) RARA VEZ",I45="(3) MODERADO"),"MODERADA",IF(AND(G45="(2) IMPROBABLE",I45="(3) MODERADO"),"MODERADA",IF(AND(G45="(3) POSIBLE",I45="(3) MODERADO"),"ALTA",IF(AND(G45="(4) PROBABLE",I45="(3) MODERADO"),"ALTA",IF(AND(G45="(5) CASI SEGURO",I45="(3) MODERADO"),"EXTREMA",IF(AND(G45="(1) RARA VEZ",I45="(4) MAYOR"),"ALTA",IF(AND(G45="(2) IMPROBABLE",I45="(4) MAYOR"),"ALTA",IF(AND(G45="(3) POSIBLE",I45="(4) MAYOR"),"EXTREMA",IF(AND(G45="(4) PROBABLE",I45="(4) MAYOR"),"EXTREMA",IF(AND(G45="(5) CASI SEGURO",I45="(4) MAYOR"),"EXTREMA",IF(AND(G45="(1) RARA VEZ",I45="(5) CATASTRÓFICO"),"ALTA",IF(AND(G45="(2) IMPROBABLE",I45="(5) CATASTRÓFICO"),"EXTREMA",IF(AND(G45="(3) POSIBLE",I45="(5) CATASTRÓFICO"),"EXTREMA",IF(AND(G45="(4) PROBABLE",I45="(5) CATASTRÓFICO"),"EXTREMA",IF(AND(G45="(5) CASI SEGURO",I45="(5) CATASTRÓFICO"),"EXTREMA")))))))))))))))))))))))))</f>
        <v>ALTA</v>
      </c>
      <c r="L47" s="264"/>
      <c r="M47" s="73" t="s">
        <v>3</v>
      </c>
      <c r="N47" s="72" t="s">
        <v>12</v>
      </c>
      <c r="O47" s="86" t="str">
        <f>IF(N47="SÍ",15,"0")</f>
        <v>0</v>
      </c>
      <c r="P47" s="239"/>
      <c r="Q47" s="261"/>
      <c r="R47" s="232"/>
      <c r="S47" s="261"/>
      <c r="T47" s="310"/>
      <c r="U47" s="267"/>
      <c r="V47" s="270"/>
      <c r="W47" s="235" t="str">
        <f>IF(AND(U45="(1) RARA VEZ",V45="(1) INSIGNIFICANTE"),"BAJA",IF(AND(U45="(1) RARA VEZ",V45="(2) MENOR"),"BAJA",IF(AND(U45="(2) IMPROBABLE",V45="(1) INSIGNIFICANTE"),"BAJA",IF(AND(U45="(3) POSIBLE",V45="(1) INSIGNIFICANTE"),"BAJA",IF(AND(U45="(4) PROBABLE",V45="(1) INSIGNIFICANTE"),"MODERADO",IF(AND(U45="(5) CASI SEGURO",V45="(1) INSIGNIFICANTE"),"ALTA",IF(AND(U45="(2) IMPROBABLE",V45="(2) MENOR"),"BAJA",IF(AND(U45="(3) POSIBLE",V45="(2) MENOR"),"MODERADA",IF(AND(U45="(4) PROBABLE",V45="(2) MENOR"),"ALTA",IF(AND(U45="(5) CASI SEGURO",V45="(2) MENOR"),"ALTA",IF(AND(U45="(1) RARA VEZ",V45="(3) MODERADO"),"MODERADA",IF(AND(U45="(2) IMPROBABLE",V45="(3) MODERADO"),"MODERADA",IF(AND(U45="(3) POSIBLE",V45="(3) MODERADO"),"ALTA",IF(AND(U45="(4) PROBABLE",V45="(3) MODERADO"),"ALTA",IF(AND(U45="(5) CASI SEGURO",V45="(3) MODERADO"),"EXTREMA",IF(AND(U45="(1) RARA VEZ",V45="(4) MAYOR"),"ALTA",IF(AND(U45="(2) IMPROBABLE",V45="(4) MAYOR"),"ALTA",IF(AND(U45="(3) POSIBLE",V45="(4) MAYOR"),"EXTREMA",IF(AND(U45="(4) PROBABLE",V45="(4) MAYOR"),"EXTREMA",IF(AND(U45="(5) CASI SEGURO",V45="(4) MAYOR"),"EXTREMA",IF(AND(U45="(1) RARA VEZ",V45="(5) CATASTRÓFICO"),"ALTA",IF(AND(U45="(2) IMPROBABLE",V45="(5) CATASTRÓFICO"),"EXTREMA",IF(AND(U45="(3) POSIBLE",V45="(5) CATASTRÓFICO"),"EXTREMA",IF(AND(U45="(4) PROBABLE",V45="(5) CATASTRÓFICO"),"EXTREMA",IF(AND(U45="(5) CASI SEGURO",V45="(5) CATASTRÓFICO"),"EXTREMA")))))))))))))))))))))))))</f>
        <v>ALTA</v>
      </c>
      <c r="X47" s="328"/>
      <c r="Y47" s="326"/>
      <c r="Z47" s="326"/>
      <c r="AA47" s="328"/>
      <c r="AB47" s="218"/>
      <c r="AC47" s="430"/>
      <c r="AD47" s="430"/>
      <c r="AE47" s="430"/>
      <c r="AF47" s="430"/>
      <c r="AG47" s="430"/>
      <c r="AH47" s="430"/>
    </row>
    <row r="48" spans="1:34" ht="34.5" customHeight="1" x14ac:dyDescent="0.25">
      <c r="A48" s="244"/>
      <c r="B48" s="247"/>
      <c r="C48" s="226"/>
      <c r="D48" s="226"/>
      <c r="E48" s="295"/>
      <c r="F48" s="256"/>
      <c r="G48" s="283"/>
      <c r="H48" s="297"/>
      <c r="I48" s="237"/>
      <c r="J48" s="239"/>
      <c r="K48" s="235"/>
      <c r="L48" s="264"/>
      <c r="M48" s="73" t="s">
        <v>4</v>
      </c>
      <c r="N48" s="72" t="s">
        <v>11</v>
      </c>
      <c r="O48" s="86">
        <f>IF(N48="SÍ",10,"0")</f>
        <v>10</v>
      </c>
      <c r="P48" s="239"/>
      <c r="Q48" s="261"/>
      <c r="R48" s="232"/>
      <c r="S48" s="261"/>
      <c r="T48" s="310"/>
      <c r="U48" s="267"/>
      <c r="V48" s="270"/>
      <c r="W48" s="235"/>
      <c r="X48" s="328"/>
      <c r="Y48" s="326"/>
      <c r="Z48" s="326"/>
      <c r="AA48" s="328"/>
      <c r="AB48" s="218"/>
      <c r="AC48" s="430"/>
      <c r="AD48" s="430"/>
      <c r="AE48" s="430"/>
      <c r="AF48" s="430"/>
      <c r="AG48" s="430"/>
      <c r="AH48" s="430"/>
    </row>
    <row r="49" spans="1:34" ht="34.5" customHeight="1" x14ac:dyDescent="0.25">
      <c r="A49" s="244"/>
      <c r="B49" s="247"/>
      <c r="C49" s="226"/>
      <c r="D49" s="226"/>
      <c r="E49" s="295"/>
      <c r="F49" s="256"/>
      <c r="G49" s="283"/>
      <c r="H49" s="297"/>
      <c r="I49" s="237"/>
      <c r="J49" s="239"/>
      <c r="K49" s="235"/>
      <c r="L49" s="264"/>
      <c r="M49" s="71" t="s">
        <v>37</v>
      </c>
      <c r="N49" s="72" t="s">
        <v>11</v>
      </c>
      <c r="O49" s="86">
        <f>IF(N49="SÍ",15,"0")</f>
        <v>15</v>
      </c>
      <c r="P49" s="239"/>
      <c r="Q49" s="261"/>
      <c r="R49" s="232"/>
      <c r="S49" s="261"/>
      <c r="T49" s="310"/>
      <c r="U49" s="267"/>
      <c r="V49" s="270"/>
      <c r="W49" s="235"/>
      <c r="X49" s="328"/>
      <c r="Y49" s="326"/>
      <c r="Z49" s="326"/>
      <c r="AA49" s="328"/>
      <c r="AB49" s="218"/>
      <c r="AC49" s="430"/>
      <c r="AD49" s="430"/>
      <c r="AE49" s="430"/>
      <c r="AF49" s="430"/>
      <c r="AG49" s="430"/>
      <c r="AH49" s="430"/>
    </row>
    <row r="50" spans="1:34" ht="34.5" customHeight="1" x14ac:dyDescent="0.25">
      <c r="A50" s="244"/>
      <c r="B50" s="247"/>
      <c r="C50" s="226"/>
      <c r="D50" s="226"/>
      <c r="E50" s="295"/>
      <c r="F50" s="256"/>
      <c r="G50" s="283"/>
      <c r="H50" s="297"/>
      <c r="I50" s="237"/>
      <c r="J50" s="239"/>
      <c r="K50" s="235"/>
      <c r="L50" s="264"/>
      <c r="M50" s="71" t="s">
        <v>5</v>
      </c>
      <c r="N50" s="72" t="s">
        <v>11</v>
      </c>
      <c r="O50" s="86">
        <f>IF(N50="SÍ",10,"0")</f>
        <v>10</v>
      </c>
      <c r="P50" s="239"/>
      <c r="Q50" s="261"/>
      <c r="R50" s="232"/>
      <c r="S50" s="261"/>
      <c r="T50" s="310"/>
      <c r="U50" s="267"/>
      <c r="V50" s="270"/>
      <c r="W50" s="235"/>
      <c r="X50" s="328"/>
      <c r="Y50" s="326"/>
      <c r="Z50" s="326"/>
      <c r="AA50" s="328"/>
      <c r="AB50" s="218"/>
      <c r="AC50" s="430"/>
      <c r="AD50" s="430"/>
      <c r="AE50" s="430"/>
      <c r="AF50" s="430"/>
      <c r="AG50" s="430"/>
      <c r="AH50" s="430"/>
    </row>
    <row r="51" spans="1:34" ht="34.5" customHeight="1" thickBot="1" x14ac:dyDescent="0.3">
      <c r="A51" s="245"/>
      <c r="B51" s="248"/>
      <c r="C51" s="228"/>
      <c r="D51" s="228"/>
      <c r="E51" s="372"/>
      <c r="F51" s="373"/>
      <c r="G51" s="308"/>
      <c r="H51" s="298"/>
      <c r="I51" s="238"/>
      <c r="J51" s="240"/>
      <c r="K51" s="299"/>
      <c r="L51" s="374"/>
      <c r="M51" s="76" t="s">
        <v>36</v>
      </c>
      <c r="N51" s="77" t="s">
        <v>12</v>
      </c>
      <c r="O51" s="78" t="str">
        <f>IF(N51="SÍ",30,"0")</f>
        <v>0</v>
      </c>
      <c r="P51" s="240"/>
      <c r="Q51" s="274"/>
      <c r="R51" s="234"/>
      <c r="S51" s="274"/>
      <c r="T51" s="311"/>
      <c r="U51" s="268"/>
      <c r="V51" s="271"/>
      <c r="W51" s="299"/>
      <c r="X51" s="328"/>
      <c r="Y51" s="326"/>
      <c r="Z51" s="326"/>
      <c r="AA51" s="328"/>
      <c r="AB51" s="221"/>
      <c r="AC51" s="430"/>
      <c r="AD51" s="430"/>
      <c r="AE51" s="430"/>
      <c r="AF51" s="430"/>
      <c r="AG51" s="430"/>
      <c r="AH51" s="430"/>
    </row>
    <row r="52" spans="1:34" ht="34.5" customHeight="1" x14ac:dyDescent="0.25">
      <c r="A52" s="249" t="s">
        <v>170</v>
      </c>
      <c r="B52" s="246" t="s">
        <v>110</v>
      </c>
      <c r="C52" s="379" t="s">
        <v>155</v>
      </c>
      <c r="D52" s="380" t="s">
        <v>70</v>
      </c>
      <c r="E52" s="255" t="s">
        <v>157</v>
      </c>
      <c r="F52" s="255" t="s">
        <v>158</v>
      </c>
      <c r="G52" s="296" t="s">
        <v>15</v>
      </c>
      <c r="H52" s="329" t="str">
        <f>IF(G52="(1) RARA VEZ","1", IF(G52="(2) IMPROBABLE","2",IF(G52="(3) POSIBLE","3",IF(G52="(4) PROBABLE","4",IF(G52="(5) CASI SEGURO","5","")))))</f>
        <v>3</v>
      </c>
      <c r="I52" s="241" t="s">
        <v>69</v>
      </c>
      <c r="J52" s="262" t="str">
        <f t="shared" ref="J52" si="3">IF(I52="(1) INSIGNIFICANTE","1",IF(I52="(2) MENOR","2",IF(I52="(3) MODERADO","3",IF(I52="(4) MAYOR","4",IF(I52="(5) CATASTRÓFICO","5","")))))</f>
        <v>3</v>
      </c>
      <c r="K52" s="258">
        <f>+H52*J52</f>
        <v>9</v>
      </c>
      <c r="L52" s="375" t="s">
        <v>161</v>
      </c>
      <c r="M52" s="69" t="s">
        <v>6</v>
      </c>
      <c r="N52" s="70" t="s">
        <v>11</v>
      </c>
      <c r="O52" s="87">
        <f>IF(N52="SÍ",15,"0")</f>
        <v>15</v>
      </c>
      <c r="P52" s="265">
        <f>SUM(O52:O58)</f>
        <v>45</v>
      </c>
      <c r="Q52" s="260">
        <f>IF(AND(P52&gt;=0,P52&lt;=50),0,IF(AND(P52&gt;50,P52&lt;=75),1,IF(AND(P52&gt;75,P52&lt;=100),2,"REVISAR")))</f>
        <v>0</v>
      </c>
      <c r="R52" s="231" t="s">
        <v>8</v>
      </c>
      <c r="S52" s="260">
        <f>IF(R52="PROBABILIDAD",H52-Q52,J52-Q52)</f>
        <v>3</v>
      </c>
      <c r="T52" s="335">
        <f>IF($S52&lt;=0,1,$S52)</f>
        <v>3</v>
      </c>
      <c r="U52" s="356" t="str">
        <f>IF(AND($R52="PROBABILIDAD",$T52=1),$AH$2,IF(AND(R52="PROBABILIDAD",$T52=2),$AH$3,IF(AND($R52="PROBABILIDAD",$T52=3),$AH$4,IF(AND($R52="PROBABILIDAD",$T52=4),#REF!,IF(AND($R52="PROBABILIDAD",$T52=5),#REF!,$G52)))))</f>
        <v>(3) POSIBLE</v>
      </c>
      <c r="V52" s="334" t="str">
        <f>IF(AND($R52="IMPACTO",$T52=1),$AG$2,IF(AND(R52="IMPACTO",$T52=2),$AG$3,IF(AND($R52="IMPACTO",$T52=3),$AG$4,IF(AND($R52="IMPACTO",$T52=4),$AG$5,IF(AND($R52="IMPACTO",$T52=5),$AG$6,I52)))))</f>
        <v>(3) MODERADO</v>
      </c>
      <c r="W52" s="258">
        <f>IF(R52="PROBABILIDAD",T52*J52,T52*H52)</f>
        <v>9</v>
      </c>
      <c r="X52" s="327" t="s">
        <v>162</v>
      </c>
      <c r="Y52" s="388">
        <v>43435</v>
      </c>
      <c r="Z52" s="327" t="s">
        <v>163</v>
      </c>
      <c r="AA52" s="327" t="s">
        <v>164</v>
      </c>
      <c r="AB52" s="376"/>
      <c r="AC52" s="430"/>
      <c r="AD52" s="430"/>
      <c r="AE52" s="430"/>
      <c r="AF52" s="430"/>
      <c r="AG52" s="430"/>
      <c r="AH52" s="430"/>
    </row>
    <row r="53" spans="1:34" ht="34.5" customHeight="1" x14ac:dyDescent="0.25">
      <c r="A53" s="250"/>
      <c r="B53" s="247"/>
      <c r="C53" s="226"/>
      <c r="D53" s="381"/>
      <c r="E53" s="295"/>
      <c r="F53" s="256"/>
      <c r="G53" s="283"/>
      <c r="H53" s="297"/>
      <c r="I53" s="237"/>
      <c r="J53" s="239"/>
      <c r="K53" s="259"/>
      <c r="L53" s="301"/>
      <c r="M53" s="71" t="s">
        <v>7</v>
      </c>
      <c r="N53" s="72" t="s">
        <v>11</v>
      </c>
      <c r="O53" s="86">
        <f>IF(N53="SÍ",5,"0")</f>
        <v>5</v>
      </c>
      <c r="P53" s="239"/>
      <c r="Q53" s="261"/>
      <c r="R53" s="232"/>
      <c r="S53" s="261"/>
      <c r="T53" s="310"/>
      <c r="U53" s="267"/>
      <c r="V53" s="270"/>
      <c r="W53" s="259"/>
      <c r="X53" s="328"/>
      <c r="Y53" s="326"/>
      <c r="Z53" s="328"/>
      <c r="AA53" s="326"/>
      <c r="AB53" s="377"/>
      <c r="AC53" s="430"/>
      <c r="AD53" s="430"/>
      <c r="AE53" s="430"/>
      <c r="AF53" s="430"/>
      <c r="AG53" s="430"/>
      <c r="AH53" s="430"/>
    </row>
    <row r="54" spans="1:34" ht="34.5" customHeight="1" x14ac:dyDescent="0.25">
      <c r="A54" s="250"/>
      <c r="B54" s="247"/>
      <c r="C54" s="226"/>
      <c r="D54" s="381"/>
      <c r="E54" s="295"/>
      <c r="F54" s="256"/>
      <c r="G54" s="283"/>
      <c r="H54" s="297"/>
      <c r="I54" s="237"/>
      <c r="J54" s="239"/>
      <c r="K54" s="235" t="str">
        <f>IF(AND(G52="(1) RARA VEZ",I52="(1) INSIGNIFICANTE"),"BAJA",IF(AND(G52="(1) RARA VEZ",I52="(2) MENOR"),"BAJA",IF(AND(G52="(2) IMPROBABLE",I52="(1) INSIGNIFICANTE"),"BAJA",IF(AND(G52="(3) POSIBLE",I52="(1) INSIGNIFICANTE"),"BAJA",IF(AND(G52="(4) PROBABLE",I52="(1) INSIGNIFICANTE"),"MODERADA",IF(AND(G52="(5) CASI SEGURO",I52="(1) INSIGNIFICANTE"),"ALTA",IF(AND(G52="(2) IMPROBABLE",I52="(2) MENOR"),"BAJA",IF(AND(G52="(3) POSIBLE",I52="(2) MENOR"),"MODERADA",IF(AND(G52="(4) PROBABLE",I52="(2) MENOR"),"ALTA",IF(AND(G52="(5) CASI SEGURO",I52="(2) MENOR"),"ALTA",IF(AND(G52="(1) RARA VEZ",I52="(3) MODERADO"),"MODERADA",IF(AND(G52="(2) IMPROBABLE",I52="(3) MODERADO"),"MODERADA",IF(AND(G52="(3) POSIBLE",I52="(3) MODERADO"),"ALTA",IF(AND(G52="(4) PROBABLE",I52="(3) MODERADO"),"ALTA",IF(AND(G52="(5) CASI SEGURO",I52="(3) MODERADO"),"EXTREMA",IF(AND(G52="(1) RARA VEZ",I52="(4) MAYOR"),"ALTA",IF(AND(G52="(2) IMPROBABLE",I52="(4) MAYOR"),"ALTA",IF(AND(G52="(3) POSIBLE",I52="(4) MAYOR"),"EXTREMA",IF(AND(G52="(4) PROBABLE",I52="(4) MAYOR"),"EXTREMA",IF(AND(G52="(5) CASI SEGURO",I52="(4) MAYOR"),"EXTREMA",IF(AND(G52="(1) RARA VEZ",I52="(5) CATASTRÓFICO"),"ALTA",IF(AND(G52="(2) IMPROBABLE",I52="(5) CATASTRÓFICO"),"EXTREMA",IF(AND(G52="(3) POSIBLE",I52="(5) CATASTRÓFICO"),"EXTREMA",IF(AND(G52="(4) PROBABLE",I52="(5) CATASTRÓFICO"),"EXTREMA",IF(AND(G52="(5) CASI SEGURO",I52="(5) CATASTRÓFICO"),"EXTREMA")))))))))))))))))))))))))</f>
        <v>ALTA</v>
      </c>
      <c r="L54" s="301"/>
      <c r="M54" s="73" t="s">
        <v>3</v>
      </c>
      <c r="N54" s="72" t="s">
        <v>12</v>
      </c>
      <c r="O54" s="86" t="str">
        <f>IF(N54="SÍ",15,"0")</f>
        <v>0</v>
      </c>
      <c r="P54" s="239"/>
      <c r="Q54" s="261"/>
      <c r="R54" s="232"/>
      <c r="S54" s="261"/>
      <c r="T54" s="310"/>
      <c r="U54" s="267"/>
      <c r="V54" s="270"/>
      <c r="W54" s="235" t="str">
        <f>IF(AND(U52="(1) RARA VEZ",V52="(1) INSIGNIFICANTE"),"BAJA",IF(AND(U52="(1) RARA VEZ",V52="(2) MENOR"),"BAJA",IF(AND(U52="(2) IMPROBABLE",V52="(1) INSIGNIFICANTE"),"BAJA",IF(AND(U52="(3) POSIBLE",V52="(1) INSIGNIFICANTE"),"BAJA",IF(AND(U52="(4) PROBABLE",V52="(1) INSIGNIFICANTE"),"MODERADO",IF(AND(U52="(5) CASI SEGURO",V52="(1) INSIGNIFICANTE"),"ALTA",IF(AND(U52="(2) IMPROBABLE",V52="(2) MENOR"),"BAJA",IF(AND(U52="(3) POSIBLE",V52="(2) MENOR"),"MODERADA",IF(AND(U52="(4) PROBABLE",V52="(2) MENOR"),"ALTA",IF(AND(U52="(5) CASI SEGURO",V52="(2) MENOR"),"ALTA",IF(AND(U52="(1) RARA VEZ",V52="(3) MODERADO"),"MODERADA",IF(AND(U52="(2) IMPROBABLE",V52="(3) MODERADO"),"MODERADA",IF(AND(U52="(3) POSIBLE",V52="(3) MODERADO"),"ALTA",IF(AND(U52="(4) PROBABLE",V52="(3) MODERADO"),"ALTA",IF(AND(U52="(5) CASI SEGURO",V52="(3) MODERADO"),"EXTREMA",IF(AND(U52="(1) RARA VEZ",V52="(4) MAYOR"),"ALTA",IF(AND(U52="(2) IMPROBABLE",V52="(4) MAYOR"),"ALTA",IF(AND(U52="(3) POSIBLE",V52="(4) MAYOR"),"EXTREMA",IF(AND(U52="(4) PROBABLE",V52="(4) MAYOR"),"EXTREMA",IF(AND(U52="(5) CASI SEGURO",V52="(4) MAYOR"),"EXTREMA",IF(AND(U52="(1) RARA VEZ",V52="(5) CATASTRÓFICO"),"ALTA",IF(AND(U52="(2) IMPROBABLE",V52="(5) CATASTRÓFICO"),"EXTREMA",IF(AND(U52="(3) POSIBLE",V52="(5) CATASTRÓFICO"),"EXTREMA",IF(AND(U52="(4) PROBABLE",V52="(5) CATASTRÓFICO"),"EXTREMA",IF(AND(U52="(5) CASI SEGURO",V52="(5) CATASTRÓFICO"),"EXTREMA")))))))))))))))))))))))))</f>
        <v>ALTA</v>
      </c>
      <c r="X54" s="328"/>
      <c r="Y54" s="326"/>
      <c r="Z54" s="328"/>
      <c r="AA54" s="326"/>
      <c r="AB54" s="377"/>
      <c r="AC54" s="430"/>
      <c r="AD54" s="430"/>
      <c r="AE54" s="430"/>
      <c r="AF54" s="430"/>
      <c r="AG54" s="430"/>
      <c r="AH54" s="430"/>
    </row>
    <row r="55" spans="1:34" ht="34.5" customHeight="1" x14ac:dyDescent="0.25">
      <c r="A55" s="250"/>
      <c r="B55" s="247"/>
      <c r="C55" s="226"/>
      <c r="D55" s="381"/>
      <c r="E55" s="295"/>
      <c r="F55" s="256"/>
      <c r="G55" s="283"/>
      <c r="H55" s="297"/>
      <c r="I55" s="237"/>
      <c r="J55" s="239"/>
      <c r="K55" s="235"/>
      <c r="L55" s="301"/>
      <c r="M55" s="73" t="s">
        <v>4</v>
      </c>
      <c r="N55" s="72" t="s">
        <v>11</v>
      </c>
      <c r="O55" s="86">
        <f>IF(N55="SÍ",10,"0")</f>
        <v>10</v>
      </c>
      <c r="P55" s="239"/>
      <c r="Q55" s="261"/>
      <c r="R55" s="232"/>
      <c r="S55" s="261"/>
      <c r="T55" s="310"/>
      <c r="U55" s="267"/>
      <c r="V55" s="270"/>
      <c r="W55" s="235"/>
      <c r="X55" s="328"/>
      <c r="Y55" s="326"/>
      <c r="Z55" s="328"/>
      <c r="AA55" s="326"/>
      <c r="AB55" s="377"/>
      <c r="AC55" s="430"/>
      <c r="AD55" s="430"/>
      <c r="AE55" s="430"/>
      <c r="AF55" s="430"/>
      <c r="AG55" s="430"/>
      <c r="AH55" s="430"/>
    </row>
    <row r="56" spans="1:34" ht="34.5" customHeight="1" x14ac:dyDescent="0.25">
      <c r="A56" s="250"/>
      <c r="B56" s="247"/>
      <c r="C56" s="226"/>
      <c r="D56" s="381"/>
      <c r="E56" s="295"/>
      <c r="F56" s="256"/>
      <c r="G56" s="283"/>
      <c r="H56" s="297"/>
      <c r="I56" s="237"/>
      <c r="J56" s="239"/>
      <c r="K56" s="235"/>
      <c r="L56" s="301"/>
      <c r="M56" s="71" t="s">
        <v>37</v>
      </c>
      <c r="N56" s="72" t="s">
        <v>11</v>
      </c>
      <c r="O56" s="86">
        <f>IF(N56="SÍ",15,"0")</f>
        <v>15</v>
      </c>
      <c r="P56" s="239"/>
      <c r="Q56" s="261"/>
      <c r="R56" s="232"/>
      <c r="S56" s="261"/>
      <c r="T56" s="310"/>
      <c r="U56" s="267"/>
      <c r="V56" s="270"/>
      <c r="W56" s="235"/>
      <c r="X56" s="328"/>
      <c r="Y56" s="326"/>
      <c r="Z56" s="328"/>
      <c r="AA56" s="326"/>
      <c r="AB56" s="377"/>
      <c r="AC56" s="430"/>
      <c r="AD56" s="430"/>
      <c r="AE56" s="430"/>
      <c r="AF56" s="430"/>
      <c r="AG56" s="430"/>
      <c r="AH56" s="430"/>
    </row>
    <row r="57" spans="1:34" ht="34.5" customHeight="1" x14ac:dyDescent="0.25">
      <c r="A57" s="250"/>
      <c r="B57" s="247"/>
      <c r="C57" s="226"/>
      <c r="D57" s="381"/>
      <c r="E57" s="295"/>
      <c r="F57" s="256"/>
      <c r="G57" s="283"/>
      <c r="H57" s="297"/>
      <c r="I57" s="237"/>
      <c r="J57" s="239"/>
      <c r="K57" s="235"/>
      <c r="L57" s="301"/>
      <c r="M57" s="71" t="s">
        <v>5</v>
      </c>
      <c r="N57" s="72" t="s">
        <v>12</v>
      </c>
      <c r="O57" s="86" t="str">
        <f>IF(N57="SÍ",10,"0")</f>
        <v>0</v>
      </c>
      <c r="P57" s="239"/>
      <c r="Q57" s="261"/>
      <c r="R57" s="232"/>
      <c r="S57" s="261"/>
      <c r="T57" s="310"/>
      <c r="U57" s="267"/>
      <c r="V57" s="270"/>
      <c r="W57" s="235"/>
      <c r="X57" s="328"/>
      <c r="Y57" s="326"/>
      <c r="Z57" s="328"/>
      <c r="AA57" s="326"/>
      <c r="AB57" s="377"/>
      <c r="AC57" s="430"/>
      <c r="AD57" s="430"/>
      <c r="AE57" s="430"/>
      <c r="AF57" s="430"/>
      <c r="AG57" s="430"/>
      <c r="AH57" s="430"/>
    </row>
    <row r="58" spans="1:34" ht="170.25" customHeight="1" thickBot="1" x14ac:dyDescent="0.3">
      <c r="A58" s="250"/>
      <c r="B58" s="247"/>
      <c r="C58" s="227"/>
      <c r="D58" s="382"/>
      <c r="E58" s="222"/>
      <c r="F58" s="257"/>
      <c r="G58" s="284"/>
      <c r="H58" s="298"/>
      <c r="I58" s="242"/>
      <c r="J58" s="240"/>
      <c r="K58" s="236"/>
      <c r="L58" s="301"/>
      <c r="M58" s="74" t="s">
        <v>36</v>
      </c>
      <c r="N58" s="72" t="s">
        <v>12</v>
      </c>
      <c r="O58" s="86" t="str">
        <f>IF(N58="SÍ",30,"0")</f>
        <v>0</v>
      </c>
      <c r="P58" s="239"/>
      <c r="Q58" s="261"/>
      <c r="R58" s="232"/>
      <c r="S58" s="261"/>
      <c r="T58" s="310"/>
      <c r="U58" s="332"/>
      <c r="V58" s="333"/>
      <c r="W58" s="235"/>
      <c r="X58" s="328"/>
      <c r="Y58" s="326"/>
      <c r="Z58" s="328"/>
      <c r="AA58" s="326"/>
      <c r="AB58" s="378"/>
      <c r="AC58" s="430"/>
      <c r="AD58" s="430"/>
      <c r="AE58" s="430"/>
      <c r="AF58" s="430"/>
      <c r="AG58" s="430"/>
      <c r="AH58" s="430"/>
    </row>
    <row r="59" spans="1:34" ht="34.5" customHeight="1" x14ac:dyDescent="0.25">
      <c r="A59" s="250"/>
      <c r="B59" s="247"/>
      <c r="C59" s="225" t="s">
        <v>156</v>
      </c>
      <c r="D59" s="383" t="s">
        <v>70</v>
      </c>
      <c r="E59" s="295" t="s">
        <v>159</v>
      </c>
      <c r="F59" s="295" t="s">
        <v>160</v>
      </c>
      <c r="G59" s="283" t="s">
        <v>15</v>
      </c>
      <c r="H59" s="257" t="str">
        <f>IF(G59="(1) RARA VEZ","1", IF(G59="(2) IMPROBABLE","2",IF(G59="(3) POSIBLE","3",IF(G59="(4) PROBABLE","4",IF(G59="(5) CASI SEGURO","5","")))))</f>
        <v>3</v>
      </c>
      <c r="I59" s="237" t="s">
        <v>71</v>
      </c>
      <c r="J59" s="239" t="str">
        <f t="shared" ref="J59" si="4">IF(I59="(1) INSIGNIFICANTE","1",IF(I59="(2) MENOR","2",IF(I59="(3) MODERADO","3",IF(I59="(4) MAYOR","4",IF(I59="(5) CATASTRÓFICO","5","")))))</f>
        <v>4</v>
      </c>
      <c r="K59" s="259">
        <f>+H59*J59</f>
        <v>12</v>
      </c>
      <c r="L59" s="300" t="s">
        <v>168</v>
      </c>
      <c r="M59" s="75" t="s">
        <v>6</v>
      </c>
      <c r="N59" s="72" t="s">
        <v>11</v>
      </c>
      <c r="O59" s="85">
        <f>IF(N59="SÍ",15,"0")</f>
        <v>15</v>
      </c>
      <c r="P59" s="323">
        <f>SUM(O59:O65)</f>
        <v>55</v>
      </c>
      <c r="Q59" s="273">
        <f>IF(AND(P59&gt;=0,P59&lt;=50),0,IF(AND(P59&gt;50,P59&lt;=75),1,IF(AND(P59&gt;75,P59&lt;=100),2,"REVISAR")))</f>
        <v>1</v>
      </c>
      <c r="R59" s="233" t="s">
        <v>9</v>
      </c>
      <c r="S59" s="273">
        <f>IF(R59="PROBABILIDAD",H59-Q59,J59-Q59)</f>
        <v>3</v>
      </c>
      <c r="T59" s="309">
        <f>IF($S59&lt;=0,1,$S59)</f>
        <v>3</v>
      </c>
      <c r="U59" s="266" t="str">
        <f>IF(AND($R59="PROBABILIDAD",$T59=1),$AH$2,IF(AND(R59="PROBABILIDAD",$T59=2),$AH$3,IF(AND($R59="PROBABILIDAD",$T59=3),$AH$4,IF(AND($R59="PROBABILIDAD",$T59=4),#REF!,IF(AND($R59="PROBABILIDAD",$T59=5),#REF!,$G59)))))</f>
        <v>(3) POSIBLE</v>
      </c>
      <c r="V59" s="269" t="str">
        <f>IF(AND($R59="IMPACTO",$T59=1),$AG$2,IF(AND(R59="IMPACTO",$T59=2),$AG$3,IF(AND($R59="IMPACTO",$T59=3),$AG$4,IF(AND($R59="IMPACTO",$T59=4),$AG$5,IF(AND($R59="IMPACTO",$T59=5),$AG$6,I59)))))</f>
        <v>(3) MODERADO</v>
      </c>
      <c r="W59" s="272">
        <f>IF(R59="PROBABILIDAD",T59*J59,T59*H59)</f>
        <v>9</v>
      </c>
      <c r="X59" s="330" t="s">
        <v>165</v>
      </c>
      <c r="Y59" s="386">
        <v>43435</v>
      </c>
      <c r="Z59" s="330" t="s">
        <v>166</v>
      </c>
      <c r="AA59" s="330" t="s">
        <v>167</v>
      </c>
      <c r="AB59" s="389"/>
      <c r="AC59" s="430"/>
      <c r="AD59" s="430"/>
      <c r="AE59" s="430"/>
      <c r="AF59" s="430"/>
      <c r="AG59" s="430"/>
      <c r="AH59" s="430"/>
    </row>
    <row r="60" spans="1:34" ht="34.5" customHeight="1" x14ac:dyDescent="0.25">
      <c r="A60" s="250"/>
      <c r="B60" s="247"/>
      <c r="C60" s="226"/>
      <c r="D60" s="381"/>
      <c r="E60" s="295"/>
      <c r="F60" s="256"/>
      <c r="G60" s="283"/>
      <c r="H60" s="297"/>
      <c r="I60" s="237"/>
      <c r="J60" s="239"/>
      <c r="K60" s="259"/>
      <c r="L60" s="301"/>
      <c r="M60" s="71" t="s">
        <v>7</v>
      </c>
      <c r="N60" s="72" t="s">
        <v>11</v>
      </c>
      <c r="O60" s="86">
        <f>IF(N60="SÍ",5,"0")</f>
        <v>5</v>
      </c>
      <c r="P60" s="239"/>
      <c r="Q60" s="261"/>
      <c r="R60" s="232"/>
      <c r="S60" s="261"/>
      <c r="T60" s="310"/>
      <c r="U60" s="267"/>
      <c r="V60" s="270"/>
      <c r="W60" s="259"/>
      <c r="X60" s="326"/>
      <c r="Y60" s="326"/>
      <c r="Z60" s="328"/>
      <c r="AA60" s="326"/>
      <c r="AB60" s="377"/>
      <c r="AC60" s="430"/>
      <c r="AD60" s="430"/>
      <c r="AE60" s="430"/>
      <c r="AF60" s="430"/>
      <c r="AG60" s="430"/>
      <c r="AH60" s="430"/>
    </row>
    <row r="61" spans="1:34" ht="34.5" customHeight="1" x14ac:dyDescent="0.25">
      <c r="A61" s="250"/>
      <c r="B61" s="247"/>
      <c r="C61" s="226"/>
      <c r="D61" s="381"/>
      <c r="E61" s="295"/>
      <c r="F61" s="256"/>
      <c r="G61" s="283"/>
      <c r="H61" s="297"/>
      <c r="I61" s="237"/>
      <c r="J61" s="239"/>
      <c r="K61" s="235" t="str">
        <f>IF(AND(G59="(1) RARA VEZ",I59="(1) INSIGNIFICANTE"),"BAJA",IF(AND(G59="(1) RARA VEZ",I59="(2) MENOR"),"BAJA",IF(AND(G59="(2) IMPROBABLE",I59="(1) INSIGNIFICANTE"),"BAJA",IF(AND(G59="(3) POSIBLE",I59="(1) INSIGNIFICANTE"),"BAJA",IF(AND(G59="(4) PROBABLE",I59="(1) INSIGNIFICANTE"),"MODERADA",IF(AND(G59="(5) CASI SEGURO",I59="(1) INSIGNIFICANTE"),"ALTA",IF(AND(G59="(2) IMPROBABLE",I59="(2) MENOR"),"BAJA",IF(AND(G59="(3) POSIBLE",I59="(2) MENOR"),"MODERADA",IF(AND(G59="(4) PROBABLE",I59="(2) MENOR"),"ALTA",IF(AND(G59="(5) CASI SEGURO",I59="(2) MENOR"),"ALTA",IF(AND(G59="(1) RARA VEZ",I59="(3) MODERADO"),"MODERADA",IF(AND(G59="(2) IMPROBABLE",I59="(3) MODERADO"),"MODERADA",IF(AND(G59="(3) POSIBLE",I59="(3) MODERADO"),"ALTA",IF(AND(G59="(4) PROBABLE",I59="(3) MODERADO"),"ALTA",IF(AND(G59="(5) CASI SEGURO",I59="(3) MODERADO"),"EXTREMA",IF(AND(G59="(1) RARA VEZ",I59="(4) MAYOR"),"ALTA",IF(AND(G59="(2) IMPROBABLE",I59="(4) MAYOR"),"ALTA",IF(AND(G59="(3) POSIBLE",I59="(4) MAYOR"),"EXTREMA",IF(AND(G59="(4) PROBABLE",I59="(4) MAYOR"),"EXTREMA",IF(AND(G59="(5) CASI SEGURO",I59="(4) MAYOR"),"EXTREMA",IF(AND(G59="(1) RARA VEZ",I59="(5) CATASTRÓFICO"),"ALTA",IF(AND(G59="(2) IMPROBABLE",I59="(5) CATASTRÓFICO"),"EXTREMA",IF(AND(G59="(3) POSIBLE",I59="(5) CATASTRÓFICO"),"EXTREMA",IF(AND(G59="(4) PROBABLE",I59="(5) CATASTRÓFICO"),"EXTREMA",IF(AND(G59="(5) CASI SEGURO",I59="(5) CATASTRÓFICO"),"EXTREMA")))))))))))))))))))))))))</f>
        <v>EXTREMA</v>
      </c>
      <c r="L61" s="301"/>
      <c r="M61" s="73" t="s">
        <v>3</v>
      </c>
      <c r="N61" s="72" t="s">
        <v>12</v>
      </c>
      <c r="O61" s="86" t="str">
        <f>IF(N61="SÍ",15,"0")</f>
        <v>0</v>
      </c>
      <c r="P61" s="239"/>
      <c r="Q61" s="261"/>
      <c r="R61" s="232"/>
      <c r="S61" s="261"/>
      <c r="T61" s="310"/>
      <c r="U61" s="267"/>
      <c r="V61" s="270"/>
      <c r="W61" s="235" t="str">
        <f>IF(AND(U59="(1) RARA VEZ",V59="(1) INSIGNIFICANTE"),"BAJA",IF(AND(U59="(1) RARA VEZ",V59="(2) MENOR"),"BAJA",IF(AND(U59="(2) IMPROBABLE",V59="(1) INSIGNIFICANTE"),"BAJA",IF(AND(U59="(3) POSIBLE",V59="(1) INSIGNIFICANTE"),"BAJA",IF(AND(U59="(4) PROBABLE",V59="(1) INSIGNIFICANTE"),"MODERADO",IF(AND(U59="(5) CASI SEGURO",V59="(1) INSIGNIFICANTE"),"ALTA",IF(AND(U59="(2) IMPROBABLE",V59="(2) MENOR"),"BAJA",IF(AND(U59="(3) POSIBLE",V59="(2) MENOR"),"MODERADA",IF(AND(U59="(4) PROBABLE",V59="(2) MENOR"),"ALTA",IF(AND(U59="(5) CASI SEGURO",V59="(2) MENOR"),"ALTA",IF(AND(U59="(1) RARA VEZ",V59="(3) MODERADO"),"MODERADA",IF(AND(U59="(2) IMPROBABLE",V59="(3) MODERADO"),"MODERADA",IF(AND(U59="(3) POSIBLE",V59="(3) MODERADO"),"ALTA",IF(AND(U59="(4) PROBABLE",V59="(3) MODERADO"),"ALTA",IF(AND(U59="(5) CASI SEGURO",V59="(3) MODERADO"),"EXTREMA",IF(AND(U59="(1) RARA VEZ",V59="(4) MAYOR"),"ALTA",IF(AND(U59="(2) IMPROBABLE",V59="(4) MAYOR"),"ALTA",IF(AND(U59="(3) POSIBLE",V59="(4) MAYOR"),"EXTREMA",IF(AND(U59="(4) PROBABLE",V59="(4) MAYOR"),"EXTREMA",IF(AND(U59="(5) CASI SEGURO",V59="(4) MAYOR"),"EXTREMA",IF(AND(U59="(1) RARA VEZ",V59="(5) CATASTRÓFICO"),"ALTA",IF(AND(U59="(2) IMPROBABLE",V59="(5) CATASTRÓFICO"),"EXTREMA",IF(AND(U59="(3) POSIBLE",V59="(5) CATASTRÓFICO"),"EXTREMA",IF(AND(U59="(4) PROBABLE",V59="(5) CATASTRÓFICO"),"EXTREMA",IF(AND(U59="(5) CASI SEGURO",V59="(5) CATASTRÓFICO"),"EXTREMA")))))))))))))))))))))))))</f>
        <v>ALTA</v>
      </c>
      <c r="X61" s="326"/>
      <c r="Y61" s="326"/>
      <c r="Z61" s="328"/>
      <c r="AA61" s="326"/>
      <c r="AB61" s="377"/>
      <c r="AC61" s="430"/>
      <c r="AD61" s="430"/>
      <c r="AE61" s="430"/>
      <c r="AF61" s="430"/>
      <c r="AG61" s="430"/>
      <c r="AH61" s="430"/>
    </row>
    <row r="62" spans="1:34" ht="34.5" customHeight="1" x14ac:dyDescent="0.25">
      <c r="A62" s="250"/>
      <c r="B62" s="247"/>
      <c r="C62" s="226"/>
      <c r="D62" s="381"/>
      <c r="E62" s="295"/>
      <c r="F62" s="256"/>
      <c r="G62" s="283"/>
      <c r="H62" s="297"/>
      <c r="I62" s="237"/>
      <c r="J62" s="239"/>
      <c r="K62" s="235"/>
      <c r="L62" s="301"/>
      <c r="M62" s="73" t="s">
        <v>4</v>
      </c>
      <c r="N62" s="72" t="s">
        <v>11</v>
      </c>
      <c r="O62" s="86">
        <f>IF(N62="SÍ",10,"0")</f>
        <v>10</v>
      </c>
      <c r="P62" s="239"/>
      <c r="Q62" s="261"/>
      <c r="R62" s="232"/>
      <c r="S62" s="261"/>
      <c r="T62" s="310"/>
      <c r="U62" s="267"/>
      <c r="V62" s="270"/>
      <c r="W62" s="235"/>
      <c r="X62" s="326"/>
      <c r="Y62" s="326"/>
      <c r="Z62" s="328"/>
      <c r="AA62" s="326"/>
      <c r="AB62" s="377"/>
      <c r="AC62" s="430"/>
      <c r="AD62" s="430"/>
      <c r="AE62" s="430"/>
      <c r="AF62" s="430"/>
      <c r="AG62" s="430"/>
      <c r="AH62" s="430"/>
    </row>
    <row r="63" spans="1:34" ht="34.5" customHeight="1" x14ac:dyDescent="0.25">
      <c r="A63" s="250"/>
      <c r="B63" s="247"/>
      <c r="C63" s="226"/>
      <c r="D63" s="381"/>
      <c r="E63" s="295"/>
      <c r="F63" s="256"/>
      <c r="G63" s="283"/>
      <c r="H63" s="297"/>
      <c r="I63" s="237"/>
      <c r="J63" s="239"/>
      <c r="K63" s="235"/>
      <c r="L63" s="301"/>
      <c r="M63" s="71" t="s">
        <v>37</v>
      </c>
      <c r="N63" s="72" t="s">
        <v>11</v>
      </c>
      <c r="O63" s="86">
        <f>IF(N63="SÍ",15,"0")</f>
        <v>15</v>
      </c>
      <c r="P63" s="239"/>
      <c r="Q63" s="261"/>
      <c r="R63" s="232"/>
      <c r="S63" s="261"/>
      <c r="T63" s="310"/>
      <c r="U63" s="267"/>
      <c r="V63" s="270"/>
      <c r="W63" s="235"/>
      <c r="X63" s="326"/>
      <c r="Y63" s="326"/>
      <c r="Z63" s="328"/>
      <c r="AA63" s="326"/>
      <c r="AB63" s="377"/>
      <c r="AC63" s="430"/>
      <c r="AD63" s="430"/>
      <c r="AE63" s="430"/>
      <c r="AF63" s="430"/>
      <c r="AG63" s="430"/>
      <c r="AH63" s="430"/>
    </row>
    <row r="64" spans="1:34" ht="34.5" customHeight="1" x14ac:dyDescent="0.25">
      <c r="A64" s="250"/>
      <c r="B64" s="247"/>
      <c r="C64" s="226"/>
      <c r="D64" s="381"/>
      <c r="E64" s="295"/>
      <c r="F64" s="256"/>
      <c r="G64" s="283"/>
      <c r="H64" s="297"/>
      <c r="I64" s="237"/>
      <c r="J64" s="239"/>
      <c r="K64" s="235"/>
      <c r="L64" s="301"/>
      <c r="M64" s="71" t="s">
        <v>5</v>
      </c>
      <c r="N64" s="72" t="s">
        <v>11</v>
      </c>
      <c r="O64" s="86">
        <f>IF(N64="SÍ",10,"0")</f>
        <v>10</v>
      </c>
      <c r="P64" s="239"/>
      <c r="Q64" s="261"/>
      <c r="R64" s="232"/>
      <c r="S64" s="261"/>
      <c r="T64" s="310"/>
      <c r="U64" s="267"/>
      <c r="V64" s="270"/>
      <c r="W64" s="235"/>
      <c r="X64" s="326"/>
      <c r="Y64" s="326"/>
      <c r="Z64" s="328"/>
      <c r="AA64" s="326"/>
      <c r="AB64" s="377"/>
      <c r="AC64" s="430"/>
      <c r="AD64" s="430"/>
      <c r="AE64" s="430"/>
      <c r="AF64" s="430"/>
      <c r="AG64" s="430"/>
      <c r="AH64" s="430"/>
    </row>
    <row r="65" spans="1:34" ht="34.5" customHeight="1" thickBot="1" x14ac:dyDescent="0.3">
      <c r="A65" s="251"/>
      <c r="B65" s="248"/>
      <c r="C65" s="228"/>
      <c r="D65" s="384"/>
      <c r="E65" s="372"/>
      <c r="F65" s="373"/>
      <c r="G65" s="308"/>
      <c r="H65" s="298"/>
      <c r="I65" s="238"/>
      <c r="J65" s="240"/>
      <c r="K65" s="299"/>
      <c r="L65" s="302"/>
      <c r="M65" s="76" t="s">
        <v>36</v>
      </c>
      <c r="N65" s="77" t="s">
        <v>12</v>
      </c>
      <c r="O65" s="78" t="str">
        <f>IF(N65="SÍ",30,"0")</f>
        <v>0</v>
      </c>
      <c r="P65" s="240"/>
      <c r="Q65" s="274"/>
      <c r="R65" s="234"/>
      <c r="S65" s="274"/>
      <c r="T65" s="311"/>
      <c r="U65" s="268"/>
      <c r="V65" s="271"/>
      <c r="W65" s="299"/>
      <c r="X65" s="385"/>
      <c r="Y65" s="385"/>
      <c r="Z65" s="387"/>
      <c r="AA65" s="385"/>
      <c r="AB65" s="390"/>
      <c r="AC65" s="430"/>
      <c r="AD65" s="430"/>
      <c r="AE65" s="430"/>
      <c r="AF65" s="430"/>
      <c r="AG65" s="430"/>
      <c r="AH65" s="430"/>
    </row>
    <row r="66" spans="1:34" ht="40.5" customHeight="1" x14ac:dyDescent="0.25">
      <c r="A66" s="252" t="s">
        <v>174</v>
      </c>
      <c r="B66" s="391" t="s">
        <v>225</v>
      </c>
      <c r="C66" s="295" t="s">
        <v>175</v>
      </c>
      <c r="D66" s="225" t="s">
        <v>70</v>
      </c>
      <c r="E66" s="295" t="s">
        <v>176</v>
      </c>
      <c r="F66" s="295" t="s">
        <v>177</v>
      </c>
      <c r="G66" s="393" t="s">
        <v>13</v>
      </c>
      <c r="H66" s="297" t="str">
        <f>IF(G66="(1) RARA VEZ","1", IF(G66="(2) IMPROBABLE","2",IF(G66="(3) POSIBLE","3",IF(G66="(4) PROBABLE","4",IF(G66="(5) CASI SEGURO","5","")))))</f>
        <v>1</v>
      </c>
      <c r="I66" s="394" t="s">
        <v>67</v>
      </c>
      <c r="J66" s="239" t="str">
        <f t="shared" ref="J66" si="5">IF(I66="(1) INSIGNIFICANTE","1",IF(I66="(2) MENOR","2",IF(I66="(3) MODERADO","3",IF(I66="(4) MAYOR","4",IF(I66="(5) CATASTRÓFICO","5","")))))</f>
        <v>2</v>
      </c>
      <c r="K66" s="272">
        <f>+H66*J66</f>
        <v>2</v>
      </c>
      <c r="L66" s="331" t="s">
        <v>190</v>
      </c>
      <c r="M66" s="79" t="s">
        <v>6</v>
      </c>
      <c r="N66" s="80" t="s">
        <v>11</v>
      </c>
      <c r="O66" s="86">
        <f>IF(N66="SÍ",15,"0")</f>
        <v>15</v>
      </c>
      <c r="P66" s="395">
        <f>SUM(O66:O72)</f>
        <v>100</v>
      </c>
      <c r="Q66" s="261">
        <f>IF(AND(P66&gt;=0,P66&lt;=50),0,IF(AND(P66&gt;50,P66&lt;=75),1,IF(AND(P66&gt;75,P66&lt;=100),2,"REVISAR")))</f>
        <v>2</v>
      </c>
      <c r="R66" s="232" t="s">
        <v>9</v>
      </c>
      <c r="S66" s="261">
        <f>IF(R66="PROBABILIDAD",H66-Q66,J66-Q66)</f>
        <v>0</v>
      </c>
      <c r="T66" s="310">
        <f>IF($S66&lt;=0,1,$S66)</f>
        <v>1</v>
      </c>
      <c r="U66" s="267" t="str">
        <f>IF(AND($R66="PROBABILIDAD",$T66=1),$AH$2,IF(AND(R66="PROBABILIDAD",$T66=2),$AH$3,IF(AND($R66="PROBABILIDAD",$T66=3),$AH$4,IF(AND($R66="PROBABILIDAD",$T66=4),#REF!,IF(AND($R66="PROBABILIDAD",$T66=5),#REF!,$G66)))))</f>
        <v>(1) RARA VEZ</v>
      </c>
      <c r="V66" s="270" t="str">
        <f>IF(AND($R66="IMPACTO",$T66=1),$AG$2,IF(AND(R66="IMPACTO",$T66=2),$AG$3,IF(AND($R66="IMPACTO",$T66=3),$AG$4,IF(AND($R66="IMPACTO",$T66=4),$AG$5,IF(AND($R66="IMPACTO",$T66=5),$AG$6,I66)))))</f>
        <v>(1) INSIGNIFICANTE</v>
      </c>
      <c r="W66" s="272">
        <f>IF(R66="PROBABILIDAD",T66*J66,T66*H66)</f>
        <v>1</v>
      </c>
      <c r="X66" s="330" t="s">
        <v>191</v>
      </c>
      <c r="Y66" s="386">
        <v>43800</v>
      </c>
      <c r="Z66" s="330" t="s">
        <v>192</v>
      </c>
      <c r="AA66" s="301"/>
      <c r="AB66" s="220"/>
      <c r="AC66" s="430"/>
      <c r="AD66" s="430"/>
      <c r="AE66" s="430"/>
      <c r="AF66" s="430"/>
      <c r="AG66" s="430"/>
      <c r="AH66" s="430"/>
    </row>
    <row r="67" spans="1:34" ht="40.5" customHeight="1" x14ac:dyDescent="0.25">
      <c r="A67" s="253"/>
      <c r="B67" s="247"/>
      <c r="C67" s="256"/>
      <c r="D67" s="226"/>
      <c r="E67" s="295"/>
      <c r="F67" s="256"/>
      <c r="G67" s="283"/>
      <c r="H67" s="297"/>
      <c r="I67" s="237"/>
      <c r="J67" s="239"/>
      <c r="K67" s="259"/>
      <c r="L67" s="371"/>
      <c r="M67" s="71" t="s">
        <v>7</v>
      </c>
      <c r="N67" s="72" t="s">
        <v>11</v>
      </c>
      <c r="O67" s="86">
        <f>IF(N67="SÍ",5,"0")</f>
        <v>5</v>
      </c>
      <c r="P67" s="239"/>
      <c r="Q67" s="261"/>
      <c r="R67" s="232"/>
      <c r="S67" s="261"/>
      <c r="T67" s="310"/>
      <c r="U67" s="267"/>
      <c r="V67" s="270"/>
      <c r="W67" s="259"/>
      <c r="X67" s="328"/>
      <c r="Y67" s="326"/>
      <c r="Z67" s="328"/>
      <c r="AA67" s="301"/>
      <c r="AB67" s="218"/>
      <c r="AC67" s="430"/>
      <c r="AD67" s="430"/>
      <c r="AE67" s="430"/>
      <c r="AF67" s="430"/>
      <c r="AG67" s="430"/>
      <c r="AH67" s="430"/>
    </row>
    <row r="68" spans="1:34" ht="40.5" customHeight="1" x14ac:dyDescent="0.25">
      <c r="A68" s="253"/>
      <c r="B68" s="247"/>
      <c r="C68" s="256"/>
      <c r="D68" s="226"/>
      <c r="E68" s="295"/>
      <c r="F68" s="256"/>
      <c r="G68" s="283"/>
      <c r="H68" s="297"/>
      <c r="I68" s="237"/>
      <c r="J68" s="239"/>
      <c r="K68" s="235" t="str">
        <f>IF(AND(G66="(1) RARA VEZ",I66="(1) INSIGNIFICANTE"),"BAJA",IF(AND(G66="(1) RARA VEZ",I66="(2) MENOR"),"BAJA",IF(AND(G66="(2) IMPROBABLE",I66="(1) INSIGNIFICANTE"),"BAJA",IF(AND(G66="(3) POSIBLE",I66="(1) INSIGNIFICANTE"),"BAJA",IF(AND(G66="(4) PROBABLE",I66="(1) INSIGNIFICANTE"),"MODERADA",IF(AND(G66="(5) CASI SEGURO",I66="(1) INSIGNIFICANTE"),"ALTA",IF(AND(G66="(2) IMPROBABLE",I66="(2) MENOR"),"BAJA",IF(AND(G66="(3) POSIBLE",I66="(2) MENOR"),"MODERADA",IF(AND(G66="(4) PROBABLE",I66="(2) MENOR"),"ALTA",IF(AND(G66="(5) CASI SEGURO",I66="(2) MENOR"),"ALTA",IF(AND(G66="(1) RARA VEZ",I66="(3) MODERADO"),"MODERADA",IF(AND(G66="(2) IMPROBABLE",I66="(3) MODERADO"),"MODERADA",IF(AND(G66="(3) POSIBLE",I66="(3) MODERADO"),"ALTA",IF(AND(G66="(4) PROBABLE",I66="(3) MODERADO"),"ALTA",IF(AND(G66="(5) CASI SEGURO",I66="(3) MODERADO"),"EXTREMA",IF(AND(G66="(1) RARA VEZ",I66="(4) MAYOR"),"ALTA",IF(AND(G66="(2) IMPROBABLE",I66="(4) MAYOR"),"ALTA",IF(AND(G66="(3) POSIBLE",I66="(4) MAYOR"),"EXTREMA",IF(AND(G66="(4) PROBABLE",I66="(4) MAYOR"),"EXTREMA",IF(AND(G66="(5) CASI SEGURO",I66="(4) MAYOR"),"EXTREMA",IF(AND(G66="(1) RARA VEZ",I66="(5) CATASTRÓFICO"),"ALTA",IF(AND(G66="(2) IMPROBABLE",I66="(5) CATASTRÓFICO"),"EXTREMA",IF(AND(G66="(3) POSIBLE",I66="(5) CATASTRÓFICO"),"EXTREMA",IF(AND(G66="(4) PROBABLE",I66="(5) CATASTRÓFICO"),"EXTREMA",IF(AND(G66="(5) CASI SEGURO",I66="(5) CATASTRÓFICO"),"EXTREMA")))))))))))))))))))))))))</f>
        <v>BAJA</v>
      </c>
      <c r="L68" s="371"/>
      <c r="M68" s="73" t="s">
        <v>3</v>
      </c>
      <c r="N68" s="72" t="s">
        <v>11</v>
      </c>
      <c r="O68" s="86">
        <f>IF(N68="SÍ",15,"0")</f>
        <v>15</v>
      </c>
      <c r="P68" s="239"/>
      <c r="Q68" s="261"/>
      <c r="R68" s="232"/>
      <c r="S68" s="261"/>
      <c r="T68" s="310"/>
      <c r="U68" s="267"/>
      <c r="V68" s="270"/>
      <c r="W68" s="235" t="str">
        <f>IF(AND(U66="(1) RARA VEZ",V66="(1) INSIGNIFICANTE"),"BAJA",IF(AND(U66="(1) RARA VEZ",V66="(2) MENOR"),"BAJA",IF(AND(U66="(2) IMPROBABLE",V66="(1) INSIGNIFICANTE"),"BAJA",IF(AND(U66="(3) POSIBLE",V66="(1) INSIGNIFICANTE"),"BAJA",IF(AND(U66="(4) PROBABLE",V66="(1) INSIGNIFICANTE"),"MODERADO",IF(AND(U66="(5) CASI SEGURO",V66="(1) INSIGNIFICANTE"),"ALTA",IF(AND(U66="(2) IMPROBABLE",V66="(2) MENOR"),"BAJA",IF(AND(U66="(3) POSIBLE",V66="(2) MENOR"),"MODERADA",IF(AND(U66="(4) PROBABLE",V66="(2) MENOR"),"ALTA",IF(AND(U66="(5) CASI SEGURO",V66="(2) MENOR"),"ALTA",IF(AND(U66="(1) RARA VEZ",V66="(3) MODERADO"),"MODERADA",IF(AND(U66="(2) IMPROBABLE",V66="(3) MODERADO"),"MODERADA",IF(AND(U66="(3) POSIBLE",V66="(3) MODERADO"),"ALTA",IF(AND(U66="(4) PROBABLE",V66="(3) MODERADO"),"ALTA",IF(AND(U66="(5) CASI SEGURO",V66="(3) MODERADO"),"EXTREMA",IF(AND(U66="(1) RARA VEZ",V66="(4) MAYOR"),"ALTA",IF(AND(U66="(2) IMPROBABLE",V66="(4) MAYOR"),"ALTA",IF(AND(U66="(3) POSIBLE",V66="(4) MAYOR"),"EXTREMA",IF(AND(U66="(4) PROBABLE",V66="(4) MAYOR"),"EXTREMA",IF(AND(U66="(5) CASI SEGURO",V66="(4) MAYOR"),"EXTREMA",IF(AND(U66="(1) RARA VEZ",V66="(5) CATASTRÓFICO"),"ALTA",IF(AND(U66="(2) IMPROBABLE",V66="(5) CATASTRÓFICO"),"EXTREMA",IF(AND(U66="(3) POSIBLE",V66="(5) CATASTRÓFICO"),"EXTREMA",IF(AND(U66="(4) PROBABLE",V66="(5) CATASTRÓFICO"),"EXTREMA",IF(AND(U66="(5) CASI SEGURO",V66="(5) CATASTRÓFICO"),"EXTREMA")))))))))))))))))))))))))</f>
        <v>BAJA</v>
      </c>
      <c r="X68" s="328"/>
      <c r="Y68" s="326"/>
      <c r="Z68" s="328"/>
      <c r="AA68" s="301"/>
      <c r="AB68" s="218"/>
      <c r="AC68" s="430"/>
      <c r="AD68" s="430"/>
      <c r="AE68" s="430"/>
      <c r="AF68" s="430"/>
      <c r="AG68" s="430"/>
      <c r="AH68" s="430"/>
    </row>
    <row r="69" spans="1:34" ht="40.5" customHeight="1" x14ac:dyDescent="0.25">
      <c r="A69" s="253"/>
      <c r="B69" s="247"/>
      <c r="C69" s="256"/>
      <c r="D69" s="226"/>
      <c r="E69" s="295"/>
      <c r="F69" s="256"/>
      <c r="G69" s="283"/>
      <c r="H69" s="297"/>
      <c r="I69" s="237"/>
      <c r="J69" s="239"/>
      <c r="K69" s="235"/>
      <c r="L69" s="371"/>
      <c r="M69" s="73" t="s">
        <v>4</v>
      </c>
      <c r="N69" s="72" t="s">
        <v>11</v>
      </c>
      <c r="O69" s="86">
        <f>IF(N69="SÍ",10,"0")</f>
        <v>10</v>
      </c>
      <c r="P69" s="239"/>
      <c r="Q69" s="261"/>
      <c r="R69" s="232"/>
      <c r="S69" s="261"/>
      <c r="T69" s="310"/>
      <c r="U69" s="267"/>
      <c r="V69" s="270"/>
      <c r="W69" s="235"/>
      <c r="X69" s="328"/>
      <c r="Y69" s="326"/>
      <c r="Z69" s="328"/>
      <c r="AA69" s="301"/>
      <c r="AB69" s="218"/>
      <c r="AC69" s="430"/>
      <c r="AD69" s="430"/>
      <c r="AE69" s="430"/>
      <c r="AF69" s="430"/>
      <c r="AG69" s="430"/>
      <c r="AH69" s="430"/>
    </row>
    <row r="70" spans="1:34" ht="40.5" customHeight="1" x14ac:dyDescent="0.25">
      <c r="A70" s="253"/>
      <c r="B70" s="247"/>
      <c r="C70" s="256"/>
      <c r="D70" s="226"/>
      <c r="E70" s="295"/>
      <c r="F70" s="256"/>
      <c r="G70" s="283"/>
      <c r="H70" s="297"/>
      <c r="I70" s="237"/>
      <c r="J70" s="239"/>
      <c r="K70" s="235"/>
      <c r="L70" s="371"/>
      <c r="M70" s="71" t="s">
        <v>37</v>
      </c>
      <c r="N70" s="72" t="s">
        <v>11</v>
      </c>
      <c r="O70" s="86">
        <f>IF(N70="SÍ",15,"0")</f>
        <v>15</v>
      </c>
      <c r="P70" s="239"/>
      <c r="Q70" s="261"/>
      <c r="R70" s="232"/>
      <c r="S70" s="261"/>
      <c r="T70" s="310"/>
      <c r="U70" s="267"/>
      <c r="V70" s="270"/>
      <c r="W70" s="235"/>
      <c r="X70" s="328"/>
      <c r="Y70" s="326"/>
      <c r="Z70" s="328"/>
      <c r="AA70" s="301"/>
      <c r="AB70" s="218"/>
      <c r="AC70" s="430"/>
      <c r="AD70" s="430"/>
      <c r="AE70" s="430"/>
      <c r="AF70" s="430"/>
      <c r="AG70" s="430"/>
      <c r="AH70" s="430"/>
    </row>
    <row r="71" spans="1:34" ht="40.5" customHeight="1" x14ac:dyDescent="0.25">
      <c r="A71" s="253"/>
      <c r="B71" s="247"/>
      <c r="C71" s="256"/>
      <c r="D71" s="226"/>
      <c r="E71" s="295"/>
      <c r="F71" s="256"/>
      <c r="G71" s="283"/>
      <c r="H71" s="297"/>
      <c r="I71" s="237"/>
      <c r="J71" s="239"/>
      <c r="K71" s="235"/>
      <c r="L71" s="371"/>
      <c r="M71" s="71" t="s">
        <v>5</v>
      </c>
      <c r="N71" s="72" t="s">
        <v>11</v>
      </c>
      <c r="O71" s="86">
        <f>IF(N71="SÍ",10,"0")</f>
        <v>10</v>
      </c>
      <c r="P71" s="239"/>
      <c r="Q71" s="261"/>
      <c r="R71" s="232"/>
      <c r="S71" s="261"/>
      <c r="T71" s="310"/>
      <c r="U71" s="267"/>
      <c r="V71" s="270"/>
      <c r="W71" s="235"/>
      <c r="X71" s="328"/>
      <c r="Y71" s="326"/>
      <c r="Z71" s="328"/>
      <c r="AA71" s="301"/>
      <c r="AB71" s="218"/>
      <c r="AC71" s="430"/>
      <c r="AD71" s="430"/>
      <c r="AE71" s="430"/>
      <c r="AF71" s="430"/>
      <c r="AG71" s="430"/>
      <c r="AH71" s="430"/>
    </row>
    <row r="72" spans="1:34" ht="40.5" customHeight="1" thickBot="1" x14ac:dyDescent="0.3">
      <c r="A72" s="253"/>
      <c r="B72" s="392"/>
      <c r="C72" s="257"/>
      <c r="D72" s="227"/>
      <c r="E72" s="222"/>
      <c r="F72" s="257"/>
      <c r="G72" s="284"/>
      <c r="H72" s="298"/>
      <c r="I72" s="242"/>
      <c r="J72" s="240"/>
      <c r="K72" s="236"/>
      <c r="L72" s="371"/>
      <c r="M72" s="74" t="s">
        <v>36</v>
      </c>
      <c r="N72" s="72" t="s">
        <v>11</v>
      </c>
      <c r="O72" s="86">
        <f>IF(N72="SÍ",30,"0")</f>
        <v>30</v>
      </c>
      <c r="P72" s="239"/>
      <c r="Q72" s="261"/>
      <c r="R72" s="232"/>
      <c r="S72" s="261"/>
      <c r="T72" s="310"/>
      <c r="U72" s="332"/>
      <c r="V72" s="333"/>
      <c r="W72" s="235"/>
      <c r="X72" s="328"/>
      <c r="Y72" s="326"/>
      <c r="Z72" s="328"/>
      <c r="AA72" s="301"/>
      <c r="AB72" s="219"/>
      <c r="AC72" s="430"/>
      <c r="AD72" s="430"/>
      <c r="AE72" s="430"/>
      <c r="AF72" s="430"/>
      <c r="AG72" s="430"/>
      <c r="AH72" s="430"/>
    </row>
    <row r="73" spans="1:34" ht="34.5" customHeight="1" x14ac:dyDescent="0.25">
      <c r="A73" s="253"/>
      <c r="B73" s="391" t="s">
        <v>226</v>
      </c>
      <c r="C73" s="295" t="s">
        <v>178</v>
      </c>
      <c r="D73" s="225" t="s">
        <v>70</v>
      </c>
      <c r="E73" s="295" t="s">
        <v>179</v>
      </c>
      <c r="F73" s="295" t="s">
        <v>180</v>
      </c>
      <c r="G73" s="283" t="s">
        <v>15</v>
      </c>
      <c r="H73" s="257" t="str">
        <f>IF(G73="(1) RARA VEZ","1", IF(G73="(2) IMPROBABLE","2",IF(G73="(3) POSIBLE","3",IF(G73="(4) PROBABLE","4",IF(G73="(5) CASI SEGURO","5","")))))</f>
        <v>3</v>
      </c>
      <c r="I73" s="237" t="s">
        <v>71</v>
      </c>
      <c r="J73" s="239" t="str">
        <f t="shared" ref="J73" si="6">IF(I73="(1) INSIGNIFICANTE","1",IF(I73="(2) MENOR","2",IF(I73="(3) MODERADO","3",IF(I73="(4) MAYOR","4",IF(I73="(5) CATASTRÓFICO","5","")))))</f>
        <v>4</v>
      </c>
      <c r="K73" s="259">
        <f>+H73*J73</f>
        <v>12</v>
      </c>
      <c r="L73" s="331" t="s">
        <v>193</v>
      </c>
      <c r="M73" s="75" t="s">
        <v>6</v>
      </c>
      <c r="N73" s="72" t="s">
        <v>11</v>
      </c>
      <c r="O73" s="85">
        <f>IF(N73="SÍ",15,"0")</f>
        <v>15</v>
      </c>
      <c r="P73" s="323">
        <f>SUM(O73:O79)</f>
        <v>40</v>
      </c>
      <c r="Q73" s="273">
        <f>IF(AND(P73&gt;=0,P73&lt;=50),0,IF(AND(P73&gt;50,P73&lt;=75),1,IF(AND(P73&gt;75,P73&lt;=100),2,"REVISAR")))</f>
        <v>0</v>
      </c>
      <c r="R73" s="233" t="s">
        <v>8</v>
      </c>
      <c r="S73" s="273">
        <f>IF(R73="PROBABILIDAD",H73-Q73,J73-Q73)</f>
        <v>3</v>
      </c>
      <c r="T73" s="309">
        <f>IF($S73&lt;=0,1,$S73)</f>
        <v>3</v>
      </c>
      <c r="U73" s="266" t="str">
        <f>IF(AND($R73="PROBABILIDAD",$T73=1),$AH$2,IF(AND(R73="PROBABILIDAD",$T73=2),$AH$3,IF(AND($R73="PROBABILIDAD",$T73=3),$AH$4,IF(AND($R73="PROBABILIDAD",$T73=4),#REF!,IF(AND($R73="PROBABILIDAD",$T73=5),#REF!,$G73)))))</f>
        <v>(3) POSIBLE</v>
      </c>
      <c r="V73" s="269" t="str">
        <f>IF(AND($R73="IMPACTO",$T73=1),$AG$2,IF(AND(R73="IMPACTO",$T73=2),$AG$3,IF(AND($R73="IMPACTO",$T73=3),$AG$4,IF(AND($R73="IMPACTO",$T73=4),$AG$5,IF(AND($R73="IMPACTO",$T73=5),$AG$6,I73)))))</f>
        <v>(4) MAYOR</v>
      </c>
      <c r="W73" s="272">
        <f>IF(R73="PROBABILIDAD",T73*J73,T73*H73)</f>
        <v>12</v>
      </c>
      <c r="X73" s="330" t="s">
        <v>194</v>
      </c>
      <c r="Y73" s="386">
        <v>43800</v>
      </c>
      <c r="Z73" s="330" t="s">
        <v>195</v>
      </c>
      <c r="AA73" s="300"/>
      <c r="AB73" s="217"/>
      <c r="AC73" s="430"/>
      <c r="AD73" s="430"/>
      <c r="AE73" s="430"/>
      <c r="AF73" s="430"/>
      <c r="AG73" s="430"/>
      <c r="AH73" s="430"/>
    </row>
    <row r="74" spans="1:34" ht="34.5" customHeight="1" x14ac:dyDescent="0.25">
      <c r="A74" s="253"/>
      <c r="B74" s="247"/>
      <c r="C74" s="256"/>
      <c r="D74" s="226"/>
      <c r="E74" s="295"/>
      <c r="F74" s="256"/>
      <c r="G74" s="283"/>
      <c r="H74" s="297"/>
      <c r="I74" s="237"/>
      <c r="J74" s="239"/>
      <c r="K74" s="259"/>
      <c r="L74" s="371"/>
      <c r="M74" s="71" t="s">
        <v>7</v>
      </c>
      <c r="N74" s="72" t="s">
        <v>11</v>
      </c>
      <c r="O74" s="86">
        <f>IF(N74="SÍ",5,"0")</f>
        <v>5</v>
      </c>
      <c r="P74" s="239"/>
      <c r="Q74" s="261"/>
      <c r="R74" s="232"/>
      <c r="S74" s="261"/>
      <c r="T74" s="310"/>
      <c r="U74" s="267"/>
      <c r="V74" s="270"/>
      <c r="W74" s="259"/>
      <c r="X74" s="328"/>
      <c r="Y74" s="326"/>
      <c r="Z74" s="326"/>
      <c r="AA74" s="301"/>
      <c r="AB74" s="218"/>
      <c r="AC74" s="430"/>
      <c r="AD74" s="430"/>
      <c r="AE74" s="430"/>
      <c r="AF74" s="430"/>
      <c r="AG74" s="430"/>
      <c r="AH74" s="430"/>
    </row>
    <row r="75" spans="1:34" ht="34.5" customHeight="1" x14ac:dyDescent="0.25">
      <c r="A75" s="253"/>
      <c r="B75" s="247"/>
      <c r="C75" s="256"/>
      <c r="D75" s="226"/>
      <c r="E75" s="295"/>
      <c r="F75" s="256"/>
      <c r="G75" s="283"/>
      <c r="H75" s="297"/>
      <c r="I75" s="237"/>
      <c r="J75" s="239"/>
      <c r="K75" s="235" t="str">
        <f>IF(AND(G73="(1) RARA VEZ",I73="(1) INSIGNIFICANTE"),"BAJA",IF(AND(G73="(1) RARA VEZ",I73="(2) MENOR"),"BAJA",IF(AND(G73="(2) IMPROBABLE",I73="(1) INSIGNIFICANTE"),"BAJA",IF(AND(G73="(3) POSIBLE",I73="(1) INSIGNIFICANTE"),"BAJA",IF(AND(G73="(4) PROBABLE",I73="(1) INSIGNIFICANTE"),"MODERADA",IF(AND(G73="(5) CASI SEGURO",I73="(1) INSIGNIFICANTE"),"ALTA",IF(AND(G73="(2) IMPROBABLE",I73="(2) MENOR"),"BAJA",IF(AND(G73="(3) POSIBLE",I73="(2) MENOR"),"MODERADA",IF(AND(G73="(4) PROBABLE",I73="(2) MENOR"),"ALTA",IF(AND(G73="(5) CASI SEGURO",I73="(2) MENOR"),"ALTA",IF(AND(G73="(1) RARA VEZ",I73="(3) MODERADO"),"MODERADA",IF(AND(G73="(2) IMPROBABLE",I73="(3) MODERADO"),"MODERADA",IF(AND(G73="(3) POSIBLE",I73="(3) MODERADO"),"ALTA",IF(AND(G73="(4) PROBABLE",I73="(3) MODERADO"),"ALTA",IF(AND(G73="(5) CASI SEGURO",I73="(3) MODERADO"),"EXTREMA",IF(AND(G73="(1) RARA VEZ",I73="(4) MAYOR"),"ALTA",IF(AND(G73="(2) IMPROBABLE",I73="(4) MAYOR"),"ALTA",IF(AND(G73="(3) POSIBLE",I73="(4) MAYOR"),"EXTREMA",IF(AND(G73="(4) PROBABLE",I73="(4) MAYOR"),"EXTREMA",IF(AND(G73="(5) CASI SEGURO",I73="(4) MAYOR"),"EXTREMA",IF(AND(G73="(1) RARA VEZ",I73="(5) CATASTRÓFICO"),"ALTA",IF(AND(G73="(2) IMPROBABLE",I73="(5) CATASTRÓFICO"),"EXTREMA",IF(AND(G73="(3) POSIBLE",I73="(5) CATASTRÓFICO"),"EXTREMA",IF(AND(G73="(4) PROBABLE",I73="(5) CATASTRÓFICO"),"EXTREMA",IF(AND(G73="(5) CASI SEGURO",I73="(5) CATASTRÓFICO"),"EXTREMA")))))))))))))))))))))))))</f>
        <v>EXTREMA</v>
      </c>
      <c r="L75" s="371"/>
      <c r="M75" s="73" t="s">
        <v>3</v>
      </c>
      <c r="N75" s="72" t="s">
        <v>12</v>
      </c>
      <c r="O75" s="86" t="str">
        <f>IF(N75="SÍ",15,"0")</f>
        <v>0</v>
      </c>
      <c r="P75" s="239"/>
      <c r="Q75" s="261"/>
      <c r="R75" s="232"/>
      <c r="S75" s="261"/>
      <c r="T75" s="310"/>
      <c r="U75" s="267"/>
      <c r="V75" s="270"/>
      <c r="W75" s="235" t="str">
        <f>IF(AND(U73="(1) RARA VEZ",V73="(1) INSIGNIFICANTE"),"BAJA",IF(AND(U73="(1) RARA VEZ",V73="(2) MENOR"),"BAJA",IF(AND(U73="(2) IMPROBABLE",V73="(1) INSIGNIFICANTE"),"BAJA",IF(AND(U73="(3) POSIBLE",V73="(1) INSIGNIFICANTE"),"BAJA",IF(AND(U73="(4) PROBABLE",V73="(1) INSIGNIFICANTE"),"MODERADO",IF(AND(U73="(5) CASI SEGURO",V73="(1) INSIGNIFICANTE"),"ALTA",IF(AND(U73="(2) IMPROBABLE",V73="(2) MENOR"),"BAJA",IF(AND(U73="(3) POSIBLE",V73="(2) MENOR"),"MODERADA",IF(AND(U73="(4) PROBABLE",V73="(2) MENOR"),"ALTA",IF(AND(U73="(5) CASI SEGURO",V73="(2) MENOR"),"ALTA",IF(AND(U73="(1) RARA VEZ",V73="(3) MODERADO"),"MODERADA",IF(AND(U73="(2) IMPROBABLE",V73="(3) MODERADO"),"MODERADA",IF(AND(U73="(3) POSIBLE",V73="(3) MODERADO"),"ALTA",IF(AND(U73="(4) PROBABLE",V73="(3) MODERADO"),"ALTA",IF(AND(U73="(5) CASI SEGURO",V73="(3) MODERADO"),"EXTREMA",IF(AND(U73="(1) RARA VEZ",V73="(4) MAYOR"),"ALTA",IF(AND(U73="(2) IMPROBABLE",V73="(4) MAYOR"),"ALTA",IF(AND(U73="(3) POSIBLE",V73="(4) MAYOR"),"EXTREMA",IF(AND(U73="(4) PROBABLE",V73="(4) MAYOR"),"EXTREMA",IF(AND(U73="(5) CASI SEGURO",V73="(4) MAYOR"),"EXTREMA",IF(AND(U73="(1) RARA VEZ",V73="(5) CATASTRÓFICO"),"ALTA",IF(AND(U73="(2) IMPROBABLE",V73="(5) CATASTRÓFICO"),"EXTREMA",IF(AND(U73="(3) POSIBLE",V73="(5) CATASTRÓFICO"),"EXTREMA",IF(AND(U73="(4) PROBABLE",V73="(5) CATASTRÓFICO"),"EXTREMA",IF(AND(U73="(5) CASI SEGURO",V73="(5) CATASTRÓFICO"),"EXTREMA")))))))))))))))))))))))))</f>
        <v>EXTREMA</v>
      </c>
      <c r="X75" s="328"/>
      <c r="Y75" s="326"/>
      <c r="Z75" s="326"/>
      <c r="AA75" s="301"/>
      <c r="AB75" s="218"/>
      <c r="AC75" s="430"/>
      <c r="AD75" s="430"/>
      <c r="AE75" s="430"/>
      <c r="AF75" s="430"/>
      <c r="AG75" s="430"/>
      <c r="AH75" s="430"/>
    </row>
    <row r="76" spans="1:34" ht="34.5" customHeight="1" x14ac:dyDescent="0.25">
      <c r="A76" s="253"/>
      <c r="B76" s="247"/>
      <c r="C76" s="256"/>
      <c r="D76" s="226"/>
      <c r="E76" s="295"/>
      <c r="F76" s="256"/>
      <c r="G76" s="283"/>
      <c r="H76" s="297"/>
      <c r="I76" s="237"/>
      <c r="J76" s="239"/>
      <c r="K76" s="235"/>
      <c r="L76" s="371"/>
      <c r="M76" s="73" t="s">
        <v>4</v>
      </c>
      <c r="N76" s="72" t="s">
        <v>11</v>
      </c>
      <c r="O76" s="86">
        <f>IF(N76="SÍ",10,"0")</f>
        <v>10</v>
      </c>
      <c r="P76" s="239"/>
      <c r="Q76" s="261"/>
      <c r="R76" s="232"/>
      <c r="S76" s="261"/>
      <c r="T76" s="310"/>
      <c r="U76" s="267"/>
      <c r="V76" s="270"/>
      <c r="W76" s="235"/>
      <c r="X76" s="328"/>
      <c r="Y76" s="326"/>
      <c r="Z76" s="326"/>
      <c r="AA76" s="301"/>
      <c r="AB76" s="218"/>
      <c r="AC76" s="430"/>
      <c r="AD76" s="430"/>
      <c r="AE76" s="430"/>
      <c r="AF76" s="430"/>
      <c r="AG76" s="430"/>
      <c r="AH76" s="430"/>
    </row>
    <row r="77" spans="1:34" ht="34.5" customHeight="1" x14ac:dyDescent="0.25">
      <c r="A77" s="253"/>
      <c r="B77" s="247"/>
      <c r="C77" s="256"/>
      <c r="D77" s="226"/>
      <c r="E77" s="295"/>
      <c r="F77" s="256"/>
      <c r="G77" s="283"/>
      <c r="H77" s="297"/>
      <c r="I77" s="237"/>
      <c r="J77" s="239"/>
      <c r="K77" s="235"/>
      <c r="L77" s="371"/>
      <c r="M77" s="71" t="s">
        <v>37</v>
      </c>
      <c r="N77" s="72" t="s">
        <v>12</v>
      </c>
      <c r="O77" s="86" t="str">
        <f>IF(N77="SÍ",15,"0")</f>
        <v>0</v>
      </c>
      <c r="P77" s="239"/>
      <c r="Q77" s="261"/>
      <c r="R77" s="232"/>
      <c r="S77" s="261"/>
      <c r="T77" s="310"/>
      <c r="U77" s="267"/>
      <c r="V77" s="270"/>
      <c r="W77" s="235"/>
      <c r="X77" s="328"/>
      <c r="Y77" s="326"/>
      <c r="Z77" s="326"/>
      <c r="AA77" s="301"/>
      <c r="AB77" s="218"/>
      <c r="AC77" s="430"/>
      <c r="AD77" s="430"/>
      <c r="AE77" s="430"/>
      <c r="AF77" s="430"/>
      <c r="AG77" s="430"/>
      <c r="AH77" s="430"/>
    </row>
    <row r="78" spans="1:34" ht="34.5" customHeight="1" x14ac:dyDescent="0.25">
      <c r="A78" s="253"/>
      <c r="B78" s="247"/>
      <c r="C78" s="256"/>
      <c r="D78" s="226"/>
      <c r="E78" s="295"/>
      <c r="F78" s="256"/>
      <c r="G78" s="283"/>
      <c r="H78" s="297"/>
      <c r="I78" s="237"/>
      <c r="J78" s="239"/>
      <c r="K78" s="235"/>
      <c r="L78" s="371"/>
      <c r="M78" s="71" t="s">
        <v>5</v>
      </c>
      <c r="N78" s="72" t="s">
        <v>11</v>
      </c>
      <c r="O78" s="86">
        <f>IF(N78="SÍ",10,"0")</f>
        <v>10</v>
      </c>
      <c r="P78" s="239"/>
      <c r="Q78" s="261"/>
      <c r="R78" s="232"/>
      <c r="S78" s="261"/>
      <c r="T78" s="310"/>
      <c r="U78" s="267"/>
      <c r="V78" s="270"/>
      <c r="W78" s="235"/>
      <c r="X78" s="328"/>
      <c r="Y78" s="326"/>
      <c r="Z78" s="326"/>
      <c r="AA78" s="301"/>
      <c r="AB78" s="218"/>
      <c r="AC78" s="430"/>
      <c r="AD78" s="430"/>
      <c r="AE78" s="430"/>
      <c r="AF78" s="430"/>
      <c r="AG78" s="430"/>
      <c r="AH78" s="430"/>
    </row>
    <row r="79" spans="1:34" ht="34.5" customHeight="1" thickBot="1" x14ac:dyDescent="0.3">
      <c r="A79" s="253"/>
      <c r="B79" s="392"/>
      <c r="C79" s="257"/>
      <c r="D79" s="227"/>
      <c r="E79" s="222"/>
      <c r="F79" s="257"/>
      <c r="G79" s="284"/>
      <c r="H79" s="298"/>
      <c r="I79" s="242"/>
      <c r="J79" s="240"/>
      <c r="K79" s="236"/>
      <c r="L79" s="371"/>
      <c r="M79" s="74" t="s">
        <v>36</v>
      </c>
      <c r="N79" s="72" t="s">
        <v>12</v>
      </c>
      <c r="O79" s="86" t="str">
        <f>IF(N79="SÍ",30,"0")</f>
        <v>0</v>
      </c>
      <c r="P79" s="239"/>
      <c r="Q79" s="261"/>
      <c r="R79" s="232"/>
      <c r="S79" s="261"/>
      <c r="T79" s="310"/>
      <c r="U79" s="332"/>
      <c r="V79" s="333"/>
      <c r="W79" s="235"/>
      <c r="X79" s="328"/>
      <c r="Y79" s="326"/>
      <c r="Z79" s="326"/>
      <c r="AA79" s="301"/>
      <c r="AB79" s="219"/>
      <c r="AC79" s="430"/>
      <c r="AD79" s="430"/>
      <c r="AE79" s="430"/>
      <c r="AF79" s="430"/>
      <c r="AG79" s="430"/>
      <c r="AH79" s="430"/>
    </row>
    <row r="80" spans="1:34" ht="34.5" customHeight="1" x14ac:dyDescent="0.25">
      <c r="A80" s="253"/>
      <c r="B80" s="391" t="s">
        <v>227</v>
      </c>
      <c r="C80" s="295" t="s">
        <v>181</v>
      </c>
      <c r="D80" s="225" t="s">
        <v>73</v>
      </c>
      <c r="E80" s="295" t="s">
        <v>182</v>
      </c>
      <c r="F80" s="295" t="s">
        <v>183</v>
      </c>
      <c r="G80" s="283" t="s">
        <v>15</v>
      </c>
      <c r="H80" s="257" t="str">
        <f>IF(G80="(1) RARA VEZ","1", IF(G80="(2) IMPROBABLE","2",IF(G80="(3) POSIBLE","3",IF(G80="(4) PROBABLE","4",IF(G80="(5) CASI SEGURO","5","")))))</f>
        <v>3</v>
      </c>
      <c r="I80" s="237" t="s">
        <v>69</v>
      </c>
      <c r="J80" s="239" t="str">
        <f t="shared" ref="J80" si="7">IF(I80="(1) INSIGNIFICANTE","1",IF(I80="(2) MENOR","2",IF(I80="(3) MODERADO","3",IF(I80="(4) MAYOR","4",IF(I80="(5) CATASTRÓFICO","5","")))))</f>
        <v>3</v>
      </c>
      <c r="K80" s="259">
        <f>+H80*J80</f>
        <v>9</v>
      </c>
      <c r="L80" s="331" t="s">
        <v>196</v>
      </c>
      <c r="M80" s="75" t="s">
        <v>6</v>
      </c>
      <c r="N80" s="72" t="s">
        <v>11</v>
      </c>
      <c r="O80" s="85">
        <f>IF(N80="SÍ",15,"0")</f>
        <v>15</v>
      </c>
      <c r="P80" s="323">
        <f>SUM(O80:O86)</f>
        <v>45</v>
      </c>
      <c r="Q80" s="273">
        <f>IF(AND(P80&gt;=0,P80&lt;=50),0,IF(AND(P80&gt;50,P80&lt;=75),1,IF(AND(P80&gt;75,P80&lt;=100),2,"REVISAR")))</f>
        <v>0</v>
      </c>
      <c r="R80" s="233" t="s">
        <v>8</v>
      </c>
      <c r="S80" s="273">
        <f>IF(R80="PROBABILIDAD",H80-Q80,J80-Q80)</f>
        <v>3</v>
      </c>
      <c r="T80" s="309">
        <f>IF($S80&lt;=0,1,$S80)</f>
        <v>3</v>
      </c>
      <c r="U80" s="266" t="str">
        <f>IF(AND($R80="PROBABILIDAD",$T80=1),$AH$2,IF(AND(R80="PROBABILIDAD",$T80=2),$AH$3,IF(AND($R80="PROBABILIDAD",$T80=3),$AH$4,IF(AND($R80="PROBABILIDAD",$T80=4),#REF!,IF(AND($R80="PROBABILIDAD",$T80=5),#REF!,$G80)))))</f>
        <v>(3) POSIBLE</v>
      </c>
      <c r="V80" s="269" t="str">
        <f>IF(AND($R80="IMPACTO",$T80=1),$AG$2,IF(AND(R80="IMPACTO",$T80=2),$AG$3,IF(AND($R80="IMPACTO",$T80=3),$AG$4,IF(AND($R80="IMPACTO",$T80=4),$AG$5,IF(AND($R80="IMPACTO",$T80=5),$AG$6,I80)))))</f>
        <v>(3) MODERADO</v>
      </c>
      <c r="W80" s="272">
        <f>IF(R80="PROBABILIDAD",T80*J80,T80*H80)</f>
        <v>9</v>
      </c>
      <c r="X80" s="330" t="s">
        <v>197</v>
      </c>
      <c r="Y80" s="386">
        <v>43435</v>
      </c>
      <c r="Z80" s="330" t="s">
        <v>198</v>
      </c>
      <c r="AA80" s="300"/>
      <c r="AB80" s="217"/>
      <c r="AC80" s="430"/>
      <c r="AD80" s="430"/>
      <c r="AE80" s="430"/>
      <c r="AF80" s="430"/>
      <c r="AG80" s="430"/>
      <c r="AH80" s="430"/>
    </row>
    <row r="81" spans="1:34" ht="34.5" customHeight="1" x14ac:dyDescent="0.25">
      <c r="A81" s="253"/>
      <c r="B81" s="247"/>
      <c r="C81" s="256"/>
      <c r="D81" s="226"/>
      <c r="E81" s="295"/>
      <c r="F81" s="256"/>
      <c r="G81" s="283"/>
      <c r="H81" s="297"/>
      <c r="I81" s="237"/>
      <c r="J81" s="239"/>
      <c r="K81" s="259"/>
      <c r="L81" s="371"/>
      <c r="M81" s="71" t="s">
        <v>7</v>
      </c>
      <c r="N81" s="72" t="s">
        <v>11</v>
      </c>
      <c r="O81" s="86">
        <f>IF(N81="SÍ",5,"0")</f>
        <v>5</v>
      </c>
      <c r="P81" s="239"/>
      <c r="Q81" s="261"/>
      <c r="R81" s="232"/>
      <c r="S81" s="261"/>
      <c r="T81" s="310"/>
      <c r="U81" s="267"/>
      <c r="V81" s="270"/>
      <c r="W81" s="259"/>
      <c r="X81" s="326"/>
      <c r="Y81" s="326"/>
      <c r="Z81" s="328"/>
      <c r="AA81" s="301"/>
      <c r="AB81" s="218"/>
      <c r="AC81" s="430"/>
      <c r="AD81" s="430"/>
      <c r="AE81" s="430"/>
      <c r="AF81" s="430"/>
      <c r="AG81" s="430"/>
      <c r="AH81" s="430"/>
    </row>
    <row r="82" spans="1:34" ht="34.5" customHeight="1" x14ac:dyDescent="0.25">
      <c r="A82" s="253"/>
      <c r="B82" s="247"/>
      <c r="C82" s="256"/>
      <c r="D82" s="226"/>
      <c r="E82" s="295"/>
      <c r="F82" s="256"/>
      <c r="G82" s="283"/>
      <c r="H82" s="297"/>
      <c r="I82" s="237"/>
      <c r="J82" s="239"/>
      <c r="K82" s="235" t="str">
        <f>IF(AND(G80="(1) RARA VEZ",I80="(1) INSIGNIFICANTE"),"BAJA",IF(AND(G80="(1) RARA VEZ",I80="(2) MENOR"),"BAJA",IF(AND(G80="(2) IMPROBABLE",I80="(1) INSIGNIFICANTE"),"BAJA",IF(AND(G80="(3) POSIBLE",I80="(1) INSIGNIFICANTE"),"BAJA",IF(AND(G80="(4) PROBABLE",I80="(1) INSIGNIFICANTE"),"MODERADA",IF(AND(G80="(5) CASI SEGURO",I80="(1) INSIGNIFICANTE"),"ALTA",IF(AND(G80="(2) IMPROBABLE",I80="(2) MENOR"),"BAJA",IF(AND(G80="(3) POSIBLE",I80="(2) MENOR"),"MODERADA",IF(AND(G80="(4) PROBABLE",I80="(2) MENOR"),"ALTA",IF(AND(G80="(5) CASI SEGURO",I80="(2) MENOR"),"ALTA",IF(AND(G80="(1) RARA VEZ",I80="(3) MODERADO"),"MODERADA",IF(AND(G80="(2) IMPROBABLE",I80="(3) MODERADO"),"MODERADA",IF(AND(G80="(3) POSIBLE",I80="(3) MODERADO"),"ALTA",IF(AND(G80="(4) PROBABLE",I80="(3) MODERADO"),"ALTA",IF(AND(G80="(5) CASI SEGURO",I80="(3) MODERADO"),"EXTREMA",IF(AND(G80="(1) RARA VEZ",I80="(4) MAYOR"),"ALTA",IF(AND(G80="(2) IMPROBABLE",I80="(4) MAYOR"),"ALTA",IF(AND(G80="(3) POSIBLE",I80="(4) MAYOR"),"EXTREMA",IF(AND(G80="(4) PROBABLE",I80="(4) MAYOR"),"EXTREMA",IF(AND(G80="(5) CASI SEGURO",I80="(4) MAYOR"),"EXTREMA",IF(AND(G80="(1) RARA VEZ",I80="(5) CATASTRÓFICO"),"ALTA",IF(AND(G80="(2) IMPROBABLE",I80="(5) CATASTRÓFICO"),"EXTREMA",IF(AND(G80="(3) POSIBLE",I80="(5) CATASTRÓFICO"),"EXTREMA",IF(AND(G80="(4) PROBABLE",I80="(5) CATASTRÓFICO"),"EXTREMA",IF(AND(G80="(5) CASI SEGURO",I80="(5) CATASTRÓFICO"),"EXTREMA")))))))))))))))))))))))))</f>
        <v>ALTA</v>
      </c>
      <c r="L82" s="371"/>
      <c r="M82" s="73" t="s">
        <v>3</v>
      </c>
      <c r="N82" s="72" t="s">
        <v>11</v>
      </c>
      <c r="O82" s="86">
        <f>IF(N82="SÍ",15,"0")</f>
        <v>15</v>
      </c>
      <c r="P82" s="239"/>
      <c r="Q82" s="261"/>
      <c r="R82" s="232"/>
      <c r="S82" s="261"/>
      <c r="T82" s="310"/>
      <c r="U82" s="267"/>
      <c r="V82" s="270"/>
      <c r="W82" s="235" t="str">
        <f>IF(AND(U80="(1) RARA VEZ",V80="(1) INSIGNIFICANTE"),"BAJA",IF(AND(U80="(1) RARA VEZ",V80="(2) MENOR"),"BAJA",IF(AND(U80="(2) IMPROBABLE",V80="(1) INSIGNIFICANTE"),"BAJA",IF(AND(U80="(3) POSIBLE",V80="(1) INSIGNIFICANTE"),"BAJA",IF(AND(U80="(4) PROBABLE",V80="(1) INSIGNIFICANTE"),"MODERADO",IF(AND(U80="(5) CASI SEGURO",V80="(1) INSIGNIFICANTE"),"ALTA",IF(AND(U80="(2) IMPROBABLE",V80="(2) MENOR"),"BAJA",IF(AND(U80="(3) POSIBLE",V80="(2) MENOR"),"MODERADA",IF(AND(U80="(4) PROBABLE",V80="(2) MENOR"),"ALTA",IF(AND(U80="(5) CASI SEGURO",V80="(2) MENOR"),"ALTA",IF(AND(U80="(1) RARA VEZ",V80="(3) MODERADO"),"MODERADA",IF(AND(U80="(2) IMPROBABLE",V80="(3) MODERADO"),"MODERADA",IF(AND(U80="(3) POSIBLE",V80="(3) MODERADO"),"ALTA",IF(AND(U80="(4) PROBABLE",V80="(3) MODERADO"),"ALTA",IF(AND(U80="(5) CASI SEGURO",V80="(3) MODERADO"),"EXTREMA",IF(AND(U80="(1) RARA VEZ",V80="(4) MAYOR"),"ALTA",IF(AND(U80="(2) IMPROBABLE",V80="(4) MAYOR"),"ALTA",IF(AND(U80="(3) POSIBLE",V80="(4) MAYOR"),"EXTREMA",IF(AND(U80="(4) PROBABLE",V80="(4) MAYOR"),"EXTREMA",IF(AND(U80="(5) CASI SEGURO",V80="(4) MAYOR"),"EXTREMA",IF(AND(U80="(1) RARA VEZ",V80="(5) CATASTRÓFICO"),"ALTA",IF(AND(U80="(2) IMPROBABLE",V80="(5) CATASTRÓFICO"),"EXTREMA",IF(AND(U80="(3) POSIBLE",V80="(5) CATASTRÓFICO"),"EXTREMA",IF(AND(U80="(4) PROBABLE",V80="(5) CATASTRÓFICO"),"EXTREMA",IF(AND(U80="(5) CASI SEGURO",V80="(5) CATASTRÓFICO"),"EXTREMA")))))))))))))))))))))))))</f>
        <v>ALTA</v>
      </c>
      <c r="X82" s="326"/>
      <c r="Y82" s="326"/>
      <c r="Z82" s="328"/>
      <c r="AA82" s="301"/>
      <c r="AB82" s="218"/>
      <c r="AC82" s="430"/>
      <c r="AD82" s="430"/>
      <c r="AE82" s="430"/>
      <c r="AF82" s="430"/>
      <c r="AG82" s="430"/>
      <c r="AH82" s="430"/>
    </row>
    <row r="83" spans="1:34" ht="34.5" customHeight="1" x14ac:dyDescent="0.25">
      <c r="A83" s="253"/>
      <c r="B83" s="247"/>
      <c r="C83" s="256"/>
      <c r="D83" s="226"/>
      <c r="E83" s="295"/>
      <c r="F83" s="256"/>
      <c r="G83" s="283"/>
      <c r="H83" s="297"/>
      <c r="I83" s="237"/>
      <c r="J83" s="239"/>
      <c r="K83" s="235"/>
      <c r="L83" s="371"/>
      <c r="M83" s="73" t="s">
        <v>4</v>
      </c>
      <c r="N83" s="72" t="s">
        <v>12</v>
      </c>
      <c r="O83" s="86" t="str">
        <f>IF(N83="SÍ",10,"0")</f>
        <v>0</v>
      </c>
      <c r="P83" s="239"/>
      <c r="Q83" s="261"/>
      <c r="R83" s="232"/>
      <c r="S83" s="261"/>
      <c r="T83" s="310"/>
      <c r="U83" s="267"/>
      <c r="V83" s="270"/>
      <c r="W83" s="235"/>
      <c r="X83" s="326"/>
      <c r="Y83" s="326"/>
      <c r="Z83" s="328"/>
      <c r="AA83" s="301"/>
      <c r="AB83" s="218"/>
      <c r="AC83" s="430"/>
      <c r="AD83" s="430"/>
      <c r="AE83" s="430"/>
      <c r="AF83" s="430"/>
      <c r="AG83" s="430"/>
      <c r="AH83" s="430"/>
    </row>
    <row r="84" spans="1:34" ht="34.5" customHeight="1" x14ac:dyDescent="0.25">
      <c r="A84" s="253"/>
      <c r="B84" s="247"/>
      <c r="C84" s="256"/>
      <c r="D84" s="226"/>
      <c r="E84" s="295"/>
      <c r="F84" s="256"/>
      <c r="G84" s="283"/>
      <c r="H84" s="297"/>
      <c r="I84" s="237"/>
      <c r="J84" s="239"/>
      <c r="K84" s="235"/>
      <c r="L84" s="371"/>
      <c r="M84" s="71" t="s">
        <v>37</v>
      </c>
      <c r="N84" s="72" t="s">
        <v>12</v>
      </c>
      <c r="O84" s="86" t="str">
        <f>IF(N84="SÍ",15,"0")</f>
        <v>0</v>
      </c>
      <c r="P84" s="239"/>
      <c r="Q84" s="261"/>
      <c r="R84" s="232"/>
      <c r="S84" s="261"/>
      <c r="T84" s="310"/>
      <c r="U84" s="267"/>
      <c r="V84" s="270"/>
      <c r="W84" s="235"/>
      <c r="X84" s="326"/>
      <c r="Y84" s="326"/>
      <c r="Z84" s="328"/>
      <c r="AA84" s="301"/>
      <c r="AB84" s="218"/>
      <c r="AC84" s="430"/>
      <c r="AD84" s="430"/>
      <c r="AE84" s="430"/>
      <c r="AF84" s="430"/>
      <c r="AG84" s="430"/>
      <c r="AH84" s="430"/>
    </row>
    <row r="85" spans="1:34" ht="34.5" customHeight="1" x14ac:dyDescent="0.25">
      <c r="A85" s="253"/>
      <c r="B85" s="247"/>
      <c r="C85" s="256"/>
      <c r="D85" s="226"/>
      <c r="E85" s="295"/>
      <c r="F85" s="256"/>
      <c r="G85" s="283"/>
      <c r="H85" s="297"/>
      <c r="I85" s="237"/>
      <c r="J85" s="239"/>
      <c r="K85" s="235"/>
      <c r="L85" s="371"/>
      <c r="M85" s="71" t="s">
        <v>5</v>
      </c>
      <c r="N85" s="72" t="s">
        <v>11</v>
      </c>
      <c r="O85" s="86">
        <f>IF(N85="SÍ",10,"0")</f>
        <v>10</v>
      </c>
      <c r="P85" s="239"/>
      <c r="Q85" s="261"/>
      <c r="R85" s="232"/>
      <c r="S85" s="261"/>
      <c r="T85" s="310"/>
      <c r="U85" s="267"/>
      <c r="V85" s="270"/>
      <c r="W85" s="235"/>
      <c r="X85" s="326"/>
      <c r="Y85" s="326"/>
      <c r="Z85" s="328"/>
      <c r="AA85" s="301"/>
      <c r="AB85" s="218"/>
      <c r="AC85" s="430"/>
      <c r="AD85" s="430"/>
      <c r="AE85" s="430"/>
      <c r="AF85" s="430"/>
      <c r="AG85" s="430"/>
      <c r="AH85" s="430"/>
    </row>
    <row r="86" spans="1:34" ht="34.5" customHeight="1" thickBot="1" x14ac:dyDescent="0.3">
      <c r="A86" s="253"/>
      <c r="B86" s="392"/>
      <c r="C86" s="257"/>
      <c r="D86" s="227"/>
      <c r="E86" s="222"/>
      <c r="F86" s="257"/>
      <c r="G86" s="284"/>
      <c r="H86" s="298"/>
      <c r="I86" s="242"/>
      <c r="J86" s="240"/>
      <c r="K86" s="236"/>
      <c r="L86" s="371"/>
      <c r="M86" s="74" t="s">
        <v>36</v>
      </c>
      <c r="N86" s="72" t="s">
        <v>12</v>
      </c>
      <c r="O86" s="86" t="str">
        <f>IF(N86="SÍ",30,"0")</f>
        <v>0</v>
      </c>
      <c r="P86" s="239"/>
      <c r="Q86" s="261"/>
      <c r="R86" s="232"/>
      <c r="S86" s="261"/>
      <c r="T86" s="310"/>
      <c r="U86" s="332"/>
      <c r="V86" s="333"/>
      <c r="W86" s="235"/>
      <c r="X86" s="326"/>
      <c r="Y86" s="326"/>
      <c r="Z86" s="328"/>
      <c r="AA86" s="301"/>
      <c r="AB86" s="219"/>
      <c r="AC86" s="430"/>
      <c r="AD86" s="430"/>
      <c r="AE86" s="430"/>
      <c r="AF86" s="430"/>
      <c r="AG86" s="430"/>
      <c r="AH86" s="430"/>
    </row>
    <row r="87" spans="1:34" ht="34.5" customHeight="1" x14ac:dyDescent="0.25">
      <c r="A87" s="253"/>
      <c r="B87" s="391" t="s">
        <v>225</v>
      </c>
      <c r="C87" s="295" t="s">
        <v>184</v>
      </c>
      <c r="D87" s="225" t="s">
        <v>70</v>
      </c>
      <c r="E87" s="295" t="s">
        <v>185</v>
      </c>
      <c r="F87" s="295" t="s">
        <v>186</v>
      </c>
      <c r="G87" s="283" t="s">
        <v>15</v>
      </c>
      <c r="H87" s="257" t="str">
        <f>IF(G87="(1) RARA VEZ","1", IF(G87="(2) IMPROBABLE","2",IF(G87="(3) POSIBLE","3",IF(G87="(4) PROBABLE","4",IF(G87="(5) CASI SEGURO","5","")))))</f>
        <v>3</v>
      </c>
      <c r="I87" s="237" t="s">
        <v>69</v>
      </c>
      <c r="J87" s="239" t="str">
        <f t="shared" ref="J87" si="8">IF(I87="(1) INSIGNIFICANTE","1",IF(I87="(2) MENOR","2",IF(I87="(3) MODERADO","3",IF(I87="(4) MAYOR","4",IF(I87="(5) CATASTRÓFICO","5","")))))</f>
        <v>3</v>
      </c>
      <c r="K87" s="259">
        <f>+H87*J87</f>
        <v>9</v>
      </c>
      <c r="L87" s="331" t="s">
        <v>199</v>
      </c>
      <c r="M87" s="75" t="s">
        <v>6</v>
      </c>
      <c r="N87" s="72" t="s">
        <v>12</v>
      </c>
      <c r="O87" s="85" t="str">
        <f>IF(N87="SÍ",15,"0")</f>
        <v>0</v>
      </c>
      <c r="P87" s="323">
        <f>SUM(O87:O93)</f>
        <v>15</v>
      </c>
      <c r="Q87" s="273">
        <f>IF(AND(P87&gt;=0,P87&lt;=50),0,IF(AND(P87&gt;50,P87&lt;=75),1,IF(AND(P87&gt;75,P87&lt;=100),2,"REVISAR")))</f>
        <v>0</v>
      </c>
      <c r="R87" s="233" t="s">
        <v>8</v>
      </c>
      <c r="S87" s="273">
        <f>IF(R87="PROBABILIDAD",H87-Q87,J87-Q87)</f>
        <v>3</v>
      </c>
      <c r="T87" s="309">
        <f>IF($S87&lt;=0,1,$S87)</f>
        <v>3</v>
      </c>
      <c r="U87" s="266" t="str">
        <f>IF(AND($R87="PROBABILIDAD",$T87=1),$AH$2,IF(AND(R87="PROBABILIDAD",$T87=2),$AH$3,IF(AND($R87="PROBABILIDAD",$T87=3),$AH$4,IF(AND($R87="PROBABILIDAD",$T87=4),#REF!,IF(AND($R87="PROBABILIDAD",$T87=5),#REF!,$G87)))))</f>
        <v>(3) POSIBLE</v>
      </c>
      <c r="V87" s="269" t="str">
        <f>IF(AND($R87="IMPACTO",$T87=1),$AG$2,IF(AND(R87="IMPACTO",$T87=2),$AG$3,IF(AND($R87="IMPACTO",$T87=3),$AG$4,IF(AND($R87="IMPACTO",$T87=4),$AG$5,IF(AND($R87="IMPACTO",$T87=5),$AG$6,I87)))))</f>
        <v>(3) MODERADO</v>
      </c>
      <c r="W87" s="272">
        <f>IF(R87="PROBABILIDAD",T87*J87,T87*H87)</f>
        <v>9</v>
      </c>
      <c r="X87" s="330" t="s">
        <v>200</v>
      </c>
      <c r="Y87" s="386">
        <v>43800</v>
      </c>
      <c r="Z87" s="330" t="s">
        <v>201</v>
      </c>
      <c r="AA87" s="300"/>
      <c r="AB87" s="217"/>
      <c r="AC87" s="430"/>
      <c r="AD87" s="430"/>
      <c r="AE87" s="430"/>
      <c r="AF87" s="430"/>
      <c r="AG87" s="430"/>
      <c r="AH87" s="430"/>
    </row>
    <row r="88" spans="1:34" ht="34.5" customHeight="1" x14ac:dyDescent="0.25">
      <c r="A88" s="253"/>
      <c r="B88" s="247"/>
      <c r="C88" s="256"/>
      <c r="D88" s="226"/>
      <c r="E88" s="295"/>
      <c r="F88" s="256"/>
      <c r="G88" s="283"/>
      <c r="H88" s="297"/>
      <c r="I88" s="237"/>
      <c r="J88" s="239"/>
      <c r="K88" s="259"/>
      <c r="L88" s="371"/>
      <c r="M88" s="71" t="s">
        <v>7</v>
      </c>
      <c r="N88" s="72" t="s">
        <v>11</v>
      </c>
      <c r="O88" s="86">
        <f>IF(N88="SÍ",5,"0")</f>
        <v>5</v>
      </c>
      <c r="P88" s="239"/>
      <c r="Q88" s="261"/>
      <c r="R88" s="232"/>
      <c r="S88" s="261"/>
      <c r="T88" s="310"/>
      <c r="U88" s="267"/>
      <c r="V88" s="270"/>
      <c r="W88" s="259"/>
      <c r="X88" s="326"/>
      <c r="Y88" s="326"/>
      <c r="Z88" s="328"/>
      <c r="AA88" s="301"/>
      <c r="AB88" s="218"/>
      <c r="AC88" s="430"/>
      <c r="AD88" s="430"/>
      <c r="AE88" s="430"/>
      <c r="AF88" s="430"/>
      <c r="AG88" s="430"/>
      <c r="AH88" s="430"/>
    </row>
    <row r="89" spans="1:34" ht="34.5" customHeight="1" x14ac:dyDescent="0.25">
      <c r="A89" s="253"/>
      <c r="B89" s="247"/>
      <c r="C89" s="256"/>
      <c r="D89" s="226"/>
      <c r="E89" s="295"/>
      <c r="F89" s="256"/>
      <c r="G89" s="283"/>
      <c r="H89" s="297"/>
      <c r="I89" s="237"/>
      <c r="J89" s="239"/>
      <c r="K89" s="235" t="str">
        <f>IF(AND(G87="(1) RARA VEZ",I87="(1) INSIGNIFICANTE"),"BAJA",IF(AND(G87="(1) RARA VEZ",I87="(2) MENOR"),"BAJA",IF(AND(G87="(2) IMPROBABLE",I87="(1) INSIGNIFICANTE"),"BAJA",IF(AND(G87="(3) POSIBLE",I87="(1) INSIGNIFICANTE"),"BAJA",IF(AND(G87="(4) PROBABLE",I87="(1) INSIGNIFICANTE"),"MODERADA",IF(AND(G87="(5) CASI SEGURO",I87="(1) INSIGNIFICANTE"),"ALTA",IF(AND(G87="(2) IMPROBABLE",I87="(2) MENOR"),"BAJA",IF(AND(G87="(3) POSIBLE",I87="(2) MENOR"),"MODERADA",IF(AND(G87="(4) PROBABLE",I87="(2) MENOR"),"ALTA",IF(AND(G87="(5) CASI SEGURO",I87="(2) MENOR"),"ALTA",IF(AND(G87="(1) RARA VEZ",I87="(3) MODERADO"),"MODERADA",IF(AND(G87="(2) IMPROBABLE",I87="(3) MODERADO"),"MODERADA",IF(AND(G87="(3) POSIBLE",I87="(3) MODERADO"),"ALTA",IF(AND(G87="(4) PROBABLE",I87="(3) MODERADO"),"ALTA",IF(AND(G87="(5) CASI SEGURO",I87="(3) MODERADO"),"EXTREMA",IF(AND(G87="(1) RARA VEZ",I87="(4) MAYOR"),"ALTA",IF(AND(G87="(2) IMPROBABLE",I87="(4) MAYOR"),"ALTA",IF(AND(G87="(3) POSIBLE",I87="(4) MAYOR"),"EXTREMA",IF(AND(G87="(4) PROBABLE",I87="(4) MAYOR"),"EXTREMA",IF(AND(G87="(5) CASI SEGURO",I87="(4) MAYOR"),"EXTREMA",IF(AND(G87="(1) RARA VEZ",I87="(5) CATASTRÓFICO"),"ALTA",IF(AND(G87="(2) IMPROBABLE",I87="(5) CATASTRÓFICO"),"EXTREMA",IF(AND(G87="(3) POSIBLE",I87="(5) CATASTRÓFICO"),"EXTREMA",IF(AND(G87="(4) PROBABLE",I87="(5) CATASTRÓFICO"),"EXTREMA",IF(AND(G87="(5) CASI SEGURO",I87="(5) CATASTRÓFICO"),"EXTREMA")))))))))))))))))))))))))</f>
        <v>ALTA</v>
      </c>
      <c r="L89" s="371"/>
      <c r="M89" s="73" t="s">
        <v>3</v>
      </c>
      <c r="N89" s="72" t="s">
        <v>12</v>
      </c>
      <c r="O89" s="86" t="str">
        <f>IF(N89="SÍ",15,"0")</f>
        <v>0</v>
      </c>
      <c r="P89" s="239"/>
      <c r="Q89" s="261"/>
      <c r="R89" s="232"/>
      <c r="S89" s="261"/>
      <c r="T89" s="310"/>
      <c r="U89" s="267"/>
      <c r="V89" s="270"/>
      <c r="W89" s="235" t="str">
        <f>IF(AND(U87="(1) RARA VEZ",V87="(1) INSIGNIFICANTE"),"BAJA",IF(AND(U87="(1) RARA VEZ",V87="(2) MENOR"),"BAJA",IF(AND(U87="(2) IMPROBABLE",V87="(1) INSIGNIFICANTE"),"BAJA",IF(AND(U87="(3) POSIBLE",V87="(1) INSIGNIFICANTE"),"BAJA",IF(AND(U87="(4) PROBABLE",V87="(1) INSIGNIFICANTE"),"MODERADO",IF(AND(U87="(5) CASI SEGURO",V87="(1) INSIGNIFICANTE"),"ALTA",IF(AND(U87="(2) IMPROBABLE",V87="(2) MENOR"),"BAJA",IF(AND(U87="(3) POSIBLE",V87="(2) MENOR"),"MODERADA",IF(AND(U87="(4) PROBABLE",V87="(2) MENOR"),"ALTA",IF(AND(U87="(5) CASI SEGURO",V87="(2) MENOR"),"ALTA",IF(AND(U87="(1) RARA VEZ",V87="(3) MODERADO"),"MODERADA",IF(AND(U87="(2) IMPROBABLE",V87="(3) MODERADO"),"MODERADA",IF(AND(U87="(3) POSIBLE",V87="(3) MODERADO"),"ALTA",IF(AND(U87="(4) PROBABLE",V87="(3) MODERADO"),"ALTA",IF(AND(U87="(5) CASI SEGURO",V87="(3) MODERADO"),"EXTREMA",IF(AND(U87="(1) RARA VEZ",V87="(4) MAYOR"),"ALTA",IF(AND(U87="(2) IMPROBABLE",V87="(4) MAYOR"),"ALTA",IF(AND(U87="(3) POSIBLE",V87="(4) MAYOR"),"EXTREMA",IF(AND(U87="(4) PROBABLE",V87="(4) MAYOR"),"EXTREMA",IF(AND(U87="(5) CASI SEGURO",V87="(4) MAYOR"),"EXTREMA",IF(AND(U87="(1) RARA VEZ",V87="(5) CATASTRÓFICO"),"ALTA",IF(AND(U87="(2) IMPROBABLE",V87="(5) CATASTRÓFICO"),"EXTREMA",IF(AND(U87="(3) POSIBLE",V87="(5) CATASTRÓFICO"),"EXTREMA",IF(AND(U87="(4) PROBABLE",V87="(5) CATASTRÓFICO"),"EXTREMA",IF(AND(U87="(5) CASI SEGURO",V87="(5) CATASTRÓFICO"),"EXTREMA")))))))))))))))))))))))))</f>
        <v>ALTA</v>
      </c>
      <c r="X89" s="326"/>
      <c r="Y89" s="326"/>
      <c r="Z89" s="328"/>
      <c r="AA89" s="301"/>
      <c r="AB89" s="218"/>
      <c r="AC89" s="430"/>
      <c r="AD89" s="430"/>
      <c r="AE89" s="430"/>
      <c r="AF89" s="430"/>
      <c r="AG89" s="430"/>
      <c r="AH89" s="430"/>
    </row>
    <row r="90" spans="1:34" ht="34.5" customHeight="1" x14ac:dyDescent="0.25">
      <c r="A90" s="253"/>
      <c r="B90" s="247"/>
      <c r="C90" s="256"/>
      <c r="D90" s="226"/>
      <c r="E90" s="295"/>
      <c r="F90" s="256"/>
      <c r="G90" s="283"/>
      <c r="H90" s="297"/>
      <c r="I90" s="237"/>
      <c r="J90" s="239"/>
      <c r="K90" s="235"/>
      <c r="L90" s="371"/>
      <c r="M90" s="73" t="s">
        <v>4</v>
      </c>
      <c r="N90" s="72" t="s">
        <v>11</v>
      </c>
      <c r="O90" s="86">
        <f>IF(N90="SÍ",10,"0")</f>
        <v>10</v>
      </c>
      <c r="P90" s="239"/>
      <c r="Q90" s="261"/>
      <c r="R90" s="232"/>
      <c r="S90" s="261"/>
      <c r="T90" s="310"/>
      <c r="U90" s="267"/>
      <c r="V90" s="270"/>
      <c r="W90" s="235"/>
      <c r="X90" s="326"/>
      <c r="Y90" s="326"/>
      <c r="Z90" s="328"/>
      <c r="AA90" s="301"/>
      <c r="AB90" s="218"/>
      <c r="AC90" s="430"/>
      <c r="AD90" s="430"/>
      <c r="AE90" s="430"/>
      <c r="AF90" s="430"/>
      <c r="AG90" s="430"/>
      <c r="AH90" s="430"/>
    </row>
    <row r="91" spans="1:34" ht="34.5" customHeight="1" x14ac:dyDescent="0.25">
      <c r="A91" s="253"/>
      <c r="B91" s="247"/>
      <c r="C91" s="256"/>
      <c r="D91" s="226"/>
      <c r="E91" s="295"/>
      <c r="F91" s="256"/>
      <c r="G91" s="283"/>
      <c r="H91" s="297"/>
      <c r="I91" s="237"/>
      <c r="J91" s="239"/>
      <c r="K91" s="235"/>
      <c r="L91" s="371"/>
      <c r="M91" s="71" t="s">
        <v>37</v>
      </c>
      <c r="N91" s="72" t="s">
        <v>12</v>
      </c>
      <c r="O91" s="86" t="str">
        <f>IF(N91="SÍ",15,"0")</f>
        <v>0</v>
      </c>
      <c r="P91" s="239"/>
      <c r="Q91" s="261"/>
      <c r="R91" s="232"/>
      <c r="S91" s="261"/>
      <c r="T91" s="310"/>
      <c r="U91" s="267"/>
      <c r="V91" s="270"/>
      <c r="W91" s="235"/>
      <c r="X91" s="326"/>
      <c r="Y91" s="326"/>
      <c r="Z91" s="328"/>
      <c r="AA91" s="301"/>
      <c r="AB91" s="218"/>
      <c r="AC91" s="430"/>
      <c r="AD91" s="430"/>
      <c r="AE91" s="430"/>
      <c r="AF91" s="430"/>
      <c r="AG91" s="430"/>
      <c r="AH91" s="430"/>
    </row>
    <row r="92" spans="1:34" ht="34.5" customHeight="1" x14ac:dyDescent="0.25">
      <c r="A92" s="253"/>
      <c r="B92" s="247"/>
      <c r="C92" s="256"/>
      <c r="D92" s="226"/>
      <c r="E92" s="295"/>
      <c r="F92" s="256"/>
      <c r="G92" s="283"/>
      <c r="H92" s="297"/>
      <c r="I92" s="237"/>
      <c r="J92" s="239"/>
      <c r="K92" s="235"/>
      <c r="L92" s="371"/>
      <c r="M92" s="71" t="s">
        <v>5</v>
      </c>
      <c r="N92" s="72" t="s">
        <v>12</v>
      </c>
      <c r="O92" s="86" t="str">
        <f>IF(N92="SÍ",10,"0")</f>
        <v>0</v>
      </c>
      <c r="P92" s="239"/>
      <c r="Q92" s="261"/>
      <c r="R92" s="232"/>
      <c r="S92" s="261"/>
      <c r="T92" s="310"/>
      <c r="U92" s="267"/>
      <c r="V92" s="270"/>
      <c r="W92" s="235"/>
      <c r="X92" s="326"/>
      <c r="Y92" s="326"/>
      <c r="Z92" s="328"/>
      <c r="AA92" s="301"/>
      <c r="AB92" s="218"/>
      <c r="AC92" s="430"/>
      <c r="AD92" s="430"/>
      <c r="AE92" s="430"/>
      <c r="AF92" s="430"/>
      <c r="AG92" s="430"/>
      <c r="AH92" s="430"/>
    </row>
    <row r="93" spans="1:34" ht="34.5" customHeight="1" thickBot="1" x14ac:dyDescent="0.3">
      <c r="A93" s="253"/>
      <c r="B93" s="392"/>
      <c r="C93" s="257"/>
      <c r="D93" s="227"/>
      <c r="E93" s="222"/>
      <c r="F93" s="257"/>
      <c r="G93" s="284"/>
      <c r="H93" s="298"/>
      <c r="I93" s="242"/>
      <c r="J93" s="240"/>
      <c r="K93" s="236"/>
      <c r="L93" s="371"/>
      <c r="M93" s="74" t="s">
        <v>36</v>
      </c>
      <c r="N93" s="72" t="s">
        <v>12</v>
      </c>
      <c r="O93" s="86" t="str">
        <f>IF(N93="SÍ",30,"0")</f>
        <v>0</v>
      </c>
      <c r="P93" s="239"/>
      <c r="Q93" s="261"/>
      <c r="R93" s="232"/>
      <c r="S93" s="261"/>
      <c r="T93" s="310"/>
      <c r="U93" s="332"/>
      <c r="V93" s="333"/>
      <c r="W93" s="235"/>
      <c r="X93" s="326"/>
      <c r="Y93" s="326"/>
      <c r="Z93" s="328"/>
      <c r="AA93" s="301"/>
      <c r="AB93" s="219"/>
      <c r="AC93" s="430"/>
      <c r="AD93" s="430"/>
      <c r="AE93" s="430"/>
      <c r="AF93" s="430"/>
      <c r="AG93" s="430"/>
      <c r="AH93" s="430"/>
    </row>
    <row r="94" spans="1:34" ht="34.5" customHeight="1" x14ac:dyDescent="0.25">
      <c r="A94" s="253"/>
      <c r="B94" s="391" t="s">
        <v>226</v>
      </c>
      <c r="C94" s="295" t="s">
        <v>187</v>
      </c>
      <c r="D94" s="225" t="s">
        <v>70</v>
      </c>
      <c r="E94" s="295" t="s">
        <v>188</v>
      </c>
      <c r="F94" s="295" t="s">
        <v>189</v>
      </c>
      <c r="G94" s="283" t="s">
        <v>15</v>
      </c>
      <c r="H94" s="257" t="str">
        <f>IF(G94="(1) RARA VEZ","1", IF(G94="(2) IMPROBABLE","2",IF(G94="(3) POSIBLE","3",IF(G94="(4) PROBABLE","4",IF(G94="(5) CASI SEGURO","5","")))))</f>
        <v>3</v>
      </c>
      <c r="I94" s="237" t="s">
        <v>71</v>
      </c>
      <c r="J94" s="239" t="str">
        <f t="shared" ref="J94" si="9">IF(I94="(1) INSIGNIFICANTE","1",IF(I94="(2) MENOR","2",IF(I94="(3) MODERADO","3",IF(I94="(4) MAYOR","4",IF(I94="(5) CATASTRÓFICO","5","")))))</f>
        <v>4</v>
      </c>
      <c r="K94" s="259">
        <f>+H94*J94</f>
        <v>12</v>
      </c>
      <c r="L94" s="331" t="s">
        <v>202</v>
      </c>
      <c r="M94" s="75" t="s">
        <v>6</v>
      </c>
      <c r="N94" s="72" t="s">
        <v>11</v>
      </c>
      <c r="O94" s="85">
        <f>IF(N94="SÍ",15,"0")</f>
        <v>15</v>
      </c>
      <c r="P94" s="323">
        <f>SUM(O94:O100)</f>
        <v>30</v>
      </c>
      <c r="Q94" s="273">
        <f>IF(AND(P94&gt;=0,P94&lt;=50),0,IF(AND(P94&gt;50,P94&lt;=75),1,IF(AND(P94&gt;75,P94&lt;=100),2,"REVISAR")))</f>
        <v>0</v>
      </c>
      <c r="R94" s="233" t="s">
        <v>8</v>
      </c>
      <c r="S94" s="273">
        <f>IF(R94="PROBABILIDAD",H94-Q94,J94-Q94)</f>
        <v>3</v>
      </c>
      <c r="T94" s="309">
        <f>IF($S94&lt;=0,1,$S94)</f>
        <v>3</v>
      </c>
      <c r="U94" s="266" t="str">
        <f>IF(AND($R94="PROBABILIDAD",$T94=1),$AH$2,IF(AND(R94="PROBABILIDAD",$T94=2),$AH$3,IF(AND($R94="PROBABILIDAD",$T94=3),$AH$4,IF(AND($R94="PROBABILIDAD",$T94=4),#REF!,IF(AND($R94="PROBABILIDAD",$T94=5),#REF!,$G94)))))</f>
        <v>(3) POSIBLE</v>
      </c>
      <c r="V94" s="269" t="str">
        <f>IF(AND($R94="IMPACTO",$T94=1),$AG$2,IF(AND(R94="IMPACTO",$T94=2),$AG$3,IF(AND($R94="IMPACTO",$T94=3),$AG$4,IF(AND($R94="IMPACTO",$T94=4),$AG$5,IF(AND($R94="IMPACTO",$T94=5),$AG$6,I94)))))</f>
        <v>(4) MAYOR</v>
      </c>
      <c r="W94" s="272">
        <f>IF(R94="PROBABILIDAD",T94*J94,T94*H94)</f>
        <v>12</v>
      </c>
      <c r="X94" s="330" t="s">
        <v>203</v>
      </c>
      <c r="Y94" s="386">
        <v>43800</v>
      </c>
      <c r="Z94" s="396" t="s">
        <v>204</v>
      </c>
      <c r="AA94" s="398"/>
      <c r="AB94" s="222"/>
      <c r="AC94" s="430"/>
      <c r="AD94" s="430"/>
      <c r="AE94" s="430"/>
      <c r="AF94" s="430"/>
      <c r="AG94" s="430"/>
      <c r="AH94" s="430"/>
    </row>
    <row r="95" spans="1:34" ht="34.5" customHeight="1" x14ac:dyDescent="0.25">
      <c r="A95" s="253"/>
      <c r="B95" s="247"/>
      <c r="C95" s="256"/>
      <c r="D95" s="226"/>
      <c r="E95" s="295"/>
      <c r="F95" s="256"/>
      <c r="G95" s="283"/>
      <c r="H95" s="297"/>
      <c r="I95" s="237"/>
      <c r="J95" s="239"/>
      <c r="K95" s="259"/>
      <c r="L95" s="371"/>
      <c r="M95" s="71" t="s">
        <v>7</v>
      </c>
      <c r="N95" s="72" t="s">
        <v>11</v>
      </c>
      <c r="O95" s="86">
        <f>IF(N95="SÍ",5,"0")</f>
        <v>5</v>
      </c>
      <c r="P95" s="239"/>
      <c r="Q95" s="261"/>
      <c r="R95" s="232"/>
      <c r="S95" s="261"/>
      <c r="T95" s="310"/>
      <c r="U95" s="267"/>
      <c r="V95" s="270"/>
      <c r="W95" s="259"/>
      <c r="X95" s="326"/>
      <c r="Y95" s="326"/>
      <c r="Z95" s="397"/>
      <c r="AA95" s="399"/>
      <c r="AB95" s="223"/>
      <c r="AC95" s="430"/>
      <c r="AD95" s="430"/>
      <c r="AE95" s="430"/>
      <c r="AF95" s="430"/>
      <c r="AG95" s="430"/>
      <c r="AH95" s="430"/>
    </row>
    <row r="96" spans="1:34" ht="34.5" customHeight="1" x14ac:dyDescent="0.25">
      <c r="A96" s="253"/>
      <c r="B96" s="247"/>
      <c r="C96" s="256"/>
      <c r="D96" s="226"/>
      <c r="E96" s="295"/>
      <c r="F96" s="256"/>
      <c r="G96" s="283"/>
      <c r="H96" s="297"/>
      <c r="I96" s="237"/>
      <c r="J96" s="239"/>
      <c r="K96" s="235" t="str">
        <f>IF(AND(G94="(1) RARA VEZ",I94="(1) INSIGNIFICANTE"),"BAJA",IF(AND(G94="(1) RARA VEZ",I94="(2) MENOR"),"BAJA",IF(AND(G94="(2) IMPROBABLE",I94="(1) INSIGNIFICANTE"),"BAJA",IF(AND(G94="(3) POSIBLE",I94="(1) INSIGNIFICANTE"),"BAJA",IF(AND(G94="(4) PROBABLE",I94="(1) INSIGNIFICANTE"),"MODERADA",IF(AND(G94="(5) CASI SEGURO",I94="(1) INSIGNIFICANTE"),"ALTA",IF(AND(G94="(2) IMPROBABLE",I94="(2) MENOR"),"BAJA",IF(AND(G94="(3) POSIBLE",I94="(2) MENOR"),"MODERADA",IF(AND(G94="(4) PROBABLE",I94="(2) MENOR"),"ALTA",IF(AND(G94="(5) CASI SEGURO",I94="(2) MENOR"),"ALTA",IF(AND(G94="(1) RARA VEZ",I94="(3) MODERADO"),"MODERADA",IF(AND(G94="(2) IMPROBABLE",I94="(3) MODERADO"),"MODERADA",IF(AND(G94="(3) POSIBLE",I94="(3) MODERADO"),"ALTA",IF(AND(G94="(4) PROBABLE",I94="(3) MODERADO"),"ALTA",IF(AND(G94="(5) CASI SEGURO",I94="(3) MODERADO"),"EXTREMA",IF(AND(G94="(1) RARA VEZ",I94="(4) MAYOR"),"ALTA",IF(AND(G94="(2) IMPROBABLE",I94="(4) MAYOR"),"ALTA",IF(AND(G94="(3) POSIBLE",I94="(4) MAYOR"),"EXTREMA",IF(AND(G94="(4) PROBABLE",I94="(4) MAYOR"),"EXTREMA",IF(AND(G94="(5) CASI SEGURO",I94="(4) MAYOR"),"EXTREMA",IF(AND(G94="(1) RARA VEZ",I94="(5) CATASTRÓFICO"),"ALTA",IF(AND(G94="(2) IMPROBABLE",I94="(5) CATASTRÓFICO"),"EXTREMA",IF(AND(G94="(3) POSIBLE",I94="(5) CATASTRÓFICO"),"EXTREMA",IF(AND(G94="(4) PROBABLE",I94="(5) CATASTRÓFICO"),"EXTREMA",IF(AND(G94="(5) CASI SEGURO",I94="(5) CATASTRÓFICO"),"EXTREMA")))))))))))))))))))))))))</f>
        <v>EXTREMA</v>
      </c>
      <c r="L96" s="371"/>
      <c r="M96" s="73" t="s">
        <v>3</v>
      </c>
      <c r="N96" s="72" t="s">
        <v>12</v>
      </c>
      <c r="O96" s="86" t="str">
        <f>IF(N96="SÍ",15,"0")</f>
        <v>0</v>
      </c>
      <c r="P96" s="239"/>
      <c r="Q96" s="261"/>
      <c r="R96" s="232"/>
      <c r="S96" s="261"/>
      <c r="T96" s="310"/>
      <c r="U96" s="267"/>
      <c r="V96" s="270"/>
      <c r="W96" s="235" t="str">
        <f>IF(AND(U94="(1) RARA VEZ",V94="(1) INSIGNIFICANTE"),"BAJA",IF(AND(U94="(1) RARA VEZ",V94="(2) MENOR"),"BAJA",IF(AND(U94="(2) IMPROBABLE",V94="(1) INSIGNIFICANTE"),"BAJA",IF(AND(U94="(3) POSIBLE",V94="(1) INSIGNIFICANTE"),"BAJA",IF(AND(U94="(4) PROBABLE",V94="(1) INSIGNIFICANTE"),"MODERADO",IF(AND(U94="(5) CASI SEGURO",V94="(1) INSIGNIFICANTE"),"ALTA",IF(AND(U94="(2) IMPROBABLE",V94="(2) MENOR"),"BAJA",IF(AND(U94="(3) POSIBLE",V94="(2) MENOR"),"MODERADA",IF(AND(U94="(4) PROBABLE",V94="(2) MENOR"),"ALTA",IF(AND(U94="(5) CASI SEGURO",V94="(2) MENOR"),"ALTA",IF(AND(U94="(1) RARA VEZ",V94="(3) MODERADO"),"MODERADA",IF(AND(U94="(2) IMPROBABLE",V94="(3) MODERADO"),"MODERADA",IF(AND(U94="(3) POSIBLE",V94="(3) MODERADO"),"ALTA",IF(AND(U94="(4) PROBABLE",V94="(3) MODERADO"),"ALTA",IF(AND(U94="(5) CASI SEGURO",V94="(3) MODERADO"),"EXTREMA",IF(AND(U94="(1) RARA VEZ",V94="(4) MAYOR"),"ALTA",IF(AND(U94="(2) IMPROBABLE",V94="(4) MAYOR"),"ALTA",IF(AND(U94="(3) POSIBLE",V94="(4) MAYOR"),"EXTREMA",IF(AND(U94="(4) PROBABLE",V94="(4) MAYOR"),"EXTREMA",IF(AND(U94="(5) CASI SEGURO",V94="(4) MAYOR"),"EXTREMA",IF(AND(U94="(1) RARA VEZ",V94="(5) CATASTRÓFICO"),"ALTA",IF(AND(U94="(2) IMPROBABLE",V94="(5) CATASTRÓFICO"),"EXTREMA",IF(AND(U94="(3) POSIBLE",V94="(5) CATASTRÓFICO"),"EXTREMA",IF(AND(U94="(4) PROBABLE",V94="(5) CATASTRÓFICO"),"EXTREMA",IF(AND(U94="(5) CASI SEGURO",V94="(5) CATASTRÓFICO"),"EXTREMA")))))))))))))))))))))))))</f>
        <v>EXTREMA</v>
      </c>
      <c r="X96" s="326"/>
      <c r="Y96" s="326"/>
      <c r="Z96" s="397"/>
      <c r="AA96" s="399"/>
      <c r="AB96" s="223"/>
      <c r="AC96" s="430"/>
      <c r="AD96" s="430"/>
      <c r="AE96" s="430"/>
      <c r="AF96" s="430"/>
      <c r="AG96" s="430"/>
      <c r="AH96" s="430"/>
    </row>
    <row r="97" spans="1:34" ht="34.5" customHeight="1" x14ac:dyDescent="0.25">
      <c r="A97" s="253"/>
      <c r="B97" s="247"/>
      <c r="C97" s="256"/>
      <c r="D97" s="226"/>
      <c r="E97" s="295"/>
      <c r="F97" s="256"/>
      <c r="G97" s="283"/>
      <c r="H97" s="297"/>
      <c r="I97" s="237"/>
      <c r="J97" s="239"/>
      <c r="K97" s="235"/>
      <c r="L97" s="371"/>
      <c r="M97" s="73" t="s">
        <v>4</v>
      </c>
      <c r="N97" s="72" t="s">
        <v>11</v>
      </c>
      <c r="O97" s="86">
        <f>IF(N97="SÍ",10,"0")</f>
        <v>10</v>
      </c>
      <c r="P97" s="239"/>
      <c r="Q97" s="261"/>
      <c r="R97" s="232"/>
      <c r="S97" s="261"/>
      <c r="T97" s="310"/>
      <c r="U97" s="267"/>
      <c r="V97" s="270"/>
      <c r="W97" s="235"/>
      <c r="X97" s="326"/>
      <c r="Y97" s="326"/>
      <c r="Z97" s="397"/>
      <c r="AA97" s="399"/>
      <c r="AB97" s="223"/>
      <c r="AC97" s="430"/>
      <c r="AD97" s="430"/>
      <c r="AE97" s="430"/>
      <c r="AF97" s="430"/>
      <c r="AG97" s="430"/>
      <c r="AH97" s="430"/>
    </row>
    <row r="98" spans="1:34" ht="34.5" customHeight="1" x14ac:dyDescent="0.25">
      <c r="A98" s="253"/>
      <c r="B98" s="247"/>
      <c r="C98" s="256"/>
      <c r="D98" s="226"/>
      <c r="E98" s="295"/>
      <c r="F98" s="256"/>
      <c r="G98" s="283"/>
      <c r="H98" s="297"/>
      <c r="I98" s="237"/>
      <c r="J98" s="239"/>
      <c r="K98" s="235"/>
      <c r="L98" s="371"/>
      <c r="M98" s="71" t="s">
        <v>37</v>
      </c>
      <c r="N98" s="72" t="s">
        <v>12</v>
      </c>
      <c r="O98" s="86" t="str">
        <f>IF(N98="SÍ",15,"0")</f>
        <v>0</v>
      </c>
      <c r="P98" s="239"/>
      <c r="Q98" s="261"/>
      <c r="R98" s="232"/>
      <c r="S98" s="261"/>
      <c r="T98" s="310"/>
      <c r="U98" s="267"/>
      <c r="V98" s="270"/>
      <c r="W98" s="235"/>
      <c r="X98" s="326"/>
      <c r="Y98" s="326"/>
      <c r="Z98" s="397"/>
      <c r="AA98" s="399"/>
      <c r="AB98" s="223"/>
      <c r="AC98" s="430"/>
      <c r="AD98" s="430"/>
      <c r="AE98" s="430"/>
      <c r="AF98" s="430"/>
      <c r="AG98" s="430"/>
      <c r="AH98" s="430"/>
    </row>
    <row r="99" spans="1:34" ht="34.5" customHeight="1" x14ac:dyDescent="0.25">
      <c r="A99" s="253"/>
      <c r="B99" s="247"/>
      <c r="C99" s="256"/>
      <c r="D99" s="226"/>
      <c r="E99" s="295"/>
      <c r="F99" s="256"/>
      <c r="G99" s="283"/>
      <c r="H99" s="297"/>
      <c r="I99" s="237"/>
      <c r="J99" s="239"/>
      <c r="K99" s="235"/>
      <c r="L99" s="371"/>
      <c r="M99" s="71" t="s">
        <v>5</v>
      </c>
      <c r="N99" s="72" t="s">
        <v>12</v>
      </c>
      <c r="O99" s="86" t="str">
        <f>IF(N99="SÍ",10,"0")</f>
        <v>0</v>
      </c>
      <c r="P99" s="239"/>
      <c r="Q99" s="261"/>
      <c r="R99" s="232"/>
      <c r="S99" s="261"/>
      <c r="T99" s="310"/>
      <c r="U99" s="267"/>
      <c r="V99" s="270"/>
      <c r="W99" s="235"/>
      <c r="X99" s="326"/>
      <c r="Y99" s="326"/>
      <c r="Z99" s="397"/>
      <c r="AA99" s="399"/>
      <c r="AB99" s="223"/>
      <c r="AC99" s="430"/>
      <c r="AD99" s="430"/>
      <c r="AE99" s="430"/>
      <c r="AF99" s="430"/>
      <c r="AG99" s="430"/>
      <c r="AH99" s="430"/>
    </row>
    <row r="100" spans="1:34" ht="34.5" customHeight="1" thickBot="1" x14ac:dyDescent="0.3">
      <c r="A100" s="254"/>
      <c r="B100" s="392"/>
      <c r="C100" s="257"/>
      <c r="D100" s="227"/>
      <c r="E100" s="222"/>
      <c r="F100" s="257"/>
      <c r="G100" s="284"/>
      <c r="H100" s="298"/>
      <c r="I100" s="242"/>
      <c r="J100" s="240"/>
      <c r="K100" s="236"/>
      <c r="L100" s="371"/>
      <c r="M100" s="74" t="s">
        <v>36</v>
      </c>
      <c r="N100" s="72" t="s">
        <v>12</v>
      </c>
      <c r="O100" s="86" t="str">
        <f>IF(N100="SÍ",30,"0")</f>
        <v>0</v>
      </c>
      <c r="P100" s="239"/>
      <c r="Q100" s="261"/>
      <c r="R100" s="232"/>
      <c r="S100" s="261"/>
      <c r="T100" s="310"/>
      <c r="U100" s="332"/>
      <c r="V100" s="333"/>
      <c r="W100" s="235"/>
      <c r="X100" s="326"/>
      <c r="Y100" s="326"/>
      <c r="Z100" s="397"/>
      <c r="AA100" s="399"/>
      <c r="AB100" s="224"/>
      <c r="AC100" s="430"/>
      <c r="AD100" s="430"/>
      <c r="AE100" s="430"/>
      <c r="AF100" s="430"/>
      <c r="AG100" s="430"/>
      <c r="AH100" s="430"/>
    </row>
    <row r="101" spans="1:34" ht="39.75" customHeight="1" x14ac:dyDescent="0.25">
      <c r="A101" s="433" t="s">
        <v>119</v>
      </c>
      <c r="B101" s="434"/>
      <c r="C101" s="434"/>
      <c r="D101" s="434"/>
      <c r="E101" s="434"/>
      <c r="F101" s="434"/>
      <c r="G101" s="434"/>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0"/>
      <c r="AD101" s="430"/>
      <c r="AE101" s="430"/>
      <c r="AF101" s="430"/>
      <c r="AG101" s="430"/>
      <c r="AH101" s="430"/>
    </row>
    <row r="102" spans="1:34" ht="21.75" customHeight="1" x14ac:dyDescent="0.25">
      <c r="A102" s="435" t="s">
        <v>35</v>
      </c>
      <c r="B102" s="435"/>
      <c r="C102" s="436"/>
      <c r="D102" s="436"/>
      <c r="E102" s="436"/>
      <c r="F102" s="436"/>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0"/>
      <c r="AD102" s="430"/>
      <c r="AE102" s="430"/>
      <c r="AF102" s="430"/>
      <c r="AG102" s="430"/>
      <c r="AH102" s="430"/>
    </row>
    <row r="103" spans="1:34" ht="27.75" customHeight="1" x14ac:dyDescent="0.25">
      <c r="A103" s="437" t="s">
        <v>56</v>
      </c>
      <c r="B103" s="437"/>
      <c r="C103" s="437" t="s">
        <v>74</v>
      </c>
      <c r="D103" s="437"/>
      <c r="E103" s="437"/>
      <c r="F103" s="437"/>
      <c r="G103" s="437"/>
      <c r="H103" s="437"/>
      <c r="I103" s="437"/>
      <c r="J103" s="437"/>
      <c r="K103" s="437"/>
      <c r="L103" s="437"/>
      <c r="M103" s="437"/>
      <c r="N103" s="437"/>
      <c r="O103" s="437"/>
      <c r="P103" s="437"/>
      <c r="Q103" s="437"/>
      <c r="R103" s="437"/>
      <c r="S103" s="437"/>
      <c r="T103" s="437"/>
      <c r="U103" s="437"/>
      <c r="V103" s="437"/>
      <c r="W103" s="437"/>
      <c r="X103" s="437"/>
      <c r="Y103" s="437"/>
      <c r="Z103" s="438" t="s">
        <v>116</v>
      </c>
      <c r="AA103" s="438"/>
      <c r="AB103" s="438"/>
      <c r="AC103" s="430"/>
      <c r="AD103" s="430"/>
      <c r="AE103" s="430"/>
      <c r="AF103" s="430"/>
      <c r="AG103" s="430"/>
      <c r="AH103" s="430"/>
    </row>
    <row r="104" spans="1:34" s="41" customFormat="1" ht="27.75" customHeight="1" x14ac:dyDescent="0.25">
      <c r="A104" s="441">
        <v>1</v>
      </c>
      <c r="B104" s="442"/>
      <c r="C104" s="439" t="s">
        <v>223</v>
      </c>
      <c r="D104" s="439"/>
      <c r="E104" s="439"/>
      <c r="F104" s="439"/>
      <c r="G104" s="439"/>
      <c r="H104" s="439"/>
      <c r="I104" s="439"/>
      <c r="J104" s="439"/>
      <c r="K104" s="439"/>
      <c r="L104" s="439"/>
      <c r="M104" s="439"/>
      <c r="N104" s="439"/>
      <c r="O104" s="439"/>
      <c r="P104" s="439"/>
      <c r="Q104" s="439"/>
      <c r="R104" s="439"/>
      <c r="S104" s="439"/>
      <c r="T104" s="439"/>
      <c r="U104" s="439"/>
      <c r="V104" s="439"/>
      <c r="W104" s="439"/>
      <c r="X104" s="439"/>
      <c r="Y104" s="439"/>
      <c r="Z104" s="320">
        <v>43592</v>
      </c>
      <c r="AA104" s="315"/>
      <c r="AB104" s="316"/>
      <c r="AC104" s="440"/>
      <c r="AD104" s="440"/>
      <c r="AE104" s="440"/>
      <c r="AF104" s="440"/>
      <c r="AG104" s="440"/>
      <c r="AH104" s="440"/>
    </row>
    <row r="105" spans="1:34" s="41" customFormat="1" ht="27.75" customHeight="1" x14ac:dyDescent="0.2">
      <c r="A105" s="441">
        <v>2</v>
      </c>
      <c r="B105" s="442"/>
      <c r="C105" s="439" t="s">
        <v>224</v>
      </c>
      <c r="D105" s="439"/>
      <c r="E105" s="439"/>
      <c r="F105" s="439"/>
      <c r="G105" s="439"/>
      <c r="H105" s="439"/>
      <c r="I105" s="439"/>
      <c r="J105" s="439"/>
      <c r="K105" s="439"/>
      <c r="L105" s="439"/>
      <c r="M105" s="439"/>
      <c r="N105" s="439"/>
      <c r="O105" s="439"/>
      <c r="P105" s="439"/>
      <c r="Q105" s="439"/>
      <c r="R105" s="439"/>
      <c r="S105" s="439"/>
      <c r="T105" s="439"/>
      <c r="U105" s="439"/>
      <c r="V105" s="439"/>
      <c r="W105" s="439"/>
      <c r="X105" s="439"/>
      <c r="Y105" s="439"/>
      <c r="Z105" s="320">
        <v>43654</v>
      </c>
      <c r="AA105" s="315"/>
      <c r="AB105" s="316"/>
    </row>
    <row r="106" spans="1:34" s="41" customFormat="1" ht="27.75" customHeight="1" x14ac:dyDescent="0.2">
      <c r="A106" s="318"/>
      <c r="B106" s="319"/>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4"/>
      <c r="AA106" s="315"/>
      <c r="AB106" s="316"/>
    </row>
  </sheetData>
  <sheetProtection selectLockedCells="1"/>
  <dataConsolidate/>
  <mergeCells count="382">
    <mergeCell ref="AC17:AC23"/>
    <mergeCell ref="AD17:AD23"/>
    <mergeCell ref="W96:W100"/>
    <mergeCell ref="V94:V100"/>
    <mergeCell ref="W94:W95"/>
    <mergeCell ref="X94:X100"/>
    <mergeCell ref="Y94:Y100"/>
    <mergeCell ref="Z94:Z100"/>
    <mergeCell ref="AA94:AA100"/>
    <mergeCell ref="J94:J100"/>
    <mergeCell ref="K94:K95"/>
    <mergeCell ref="L94:L100"/>
    <mergeCell ref="P94:P100"/>
    <mergeCell ref="Q94:Q100"/>
    <mergeCell ref="R94:R100"/>
    <mergeCell ref="S94:S100"/>
    <mergeCell ref="T94:T100"/>
    <mergeCell ref="U94:U100"/>
    <mergeCell ref="B87:B93"/>
    <mergeCell ref="C87:C93"/>
    <mergeCell ref="D87:D93"/>
    <mergeCell ref="E87:E93"/>
    <mergeCell ref="F87:F93"/>
    <mergeCell ref="G87:G93"/>
    <mergeCell ref="H87:H93"/>
    <mergeCell ref="I87:I93"/>
    <mergeCell ref="J87:J93"/>
    <mergeCell ref="B94:B100"/>
    <mergeCell ref="C94:C100"/>
    <mergeCell ref="D94:D100"/>
    <mergeCell ref="E94:E100"/>
    <mergeCell ref="F94:F100"/>
    <mergeCell ref="G94:G100"/>
    <mergeCell ref="H94:H100"/>
    <mergeCell ref="I94:I100"/>
    <mergeCell ref="K96:K100"/>
    <mergeCell ref="L87:L93"/>
    <mergeCell ref="P87:P93"/>
    <mergeCell ref="Q87:Q93"/>
    <mergeCell ref="R87:R93"/>
    <mergeCell ref="S87:S93"/>
    <mergeCell ref="T87:T93"/>
    <mergeCell ref="U87:U93"/>
    <mergeCell ref="V87:V93"/>
    <mergeCell ref="W87:W88"/>
    <mergeCell ref="X87:X93"/>
    <mergeCell ref="V80:V86"/>
    <mergeCell ref="W80:W81"/>
    <mergeCell ref="X80:X86"/>
    <mergeCell ref="Y80:Y86"/>
    <mergeCell ref="Z80:Z86"/>
    <mergeCell ref="AA80:AA86"/>
    <mergeCell ref="AB80:AB86"/>
    <mergeCell ref="K80:K81"/>
    <mergeCell ref="L80:L86"/>
    <mergeCell ref="P80:P86"/>
    <mergeCell ref="Q80:Q86"/>
    <mergeCell ref="R80:R86"/>
    <mergeCell ref="S80:S86"/>
    <mergeCell ref="T80:T86"/>
    <mergeCell ref="U80:U86"/>
    <mergeCell ref="Y87:Y93"/>
    <mergeCell ref="Z87:Z93"/>
    <mergeCell ref="AA87:AA93"/>
    <mergeCell ref="K89:K93"/>
    <mergeCell ref="W89:W93"/>
    <mergeCell ref="K82:K86"/>
    <mergeCell ref="W82:W86"/>
    <mergeCell ref="K87:K88"/>
    <mergeCell ref="W73:W74"/>
    <mergeCell ref="U66:U72"/>
    <mergeCell ref="V66:V72"/>
    <mergeCell ref="W66:W67"/>
    <mergeCell ref="X66:X72"/>
    <mergeCell ref="Y66:Y72"/>
    <mergeCell ref="Z66:Z72"/>
    <mergeCell ref="AA66:AA72"/>
    <mergeCell ref="B80:B86"/>
    <mergeCell ref="C80:C86"/>
    <mergeCell ref="D80:D86"/>
    <mergeCell ref="E80:E86"/>
    <mergeCell ref="F80:F86"/>
    <mergeCell ref="G80:G86"/>
    <mergeCell ref="H80:H86"/>
    <mergeCell ref="I80:I86"/>
    <mergeCell ref="X73:X79"/>
    <mergeCell ref="Y73:Y79"/>
    <mergeCell ref="Z73:Z79"/>
    <mergeCell ref="AA73:AA79"/>
    <mergeCell ref="J80:J86"/>
    <mergeCell ref="K75:K79"/>
    <mergeCell ref="W75:W79"/>
    <mergeCell ref="K73:K74"/>
    <mergeCell ref="L73:L79"/>
    <mergeCell ref="P73:P79"/>
    <mergeCell ref="Q73:Q79"/>
    <mergeCell ref="R73:R79"/>
    <mergeCell ref="S73:S79"/>
    <mergeCell ref="T73:T79"/>
    <mergeCell ref="U73:U79"/>
    <mergeCell ref="V73:V79"/>
    <mergeCell ref="B73:B79"/>
    <mergeCell ref="C73:C79"/>
    <mergeCell ref="D73:D79"/>
    <mergeCell ref="E73:E79"/>
    <mergeCell ref="F73:F79"/>
    <mergeCell ref="G73:G79"/>
    <mergeCell ref="H73:H79"/>
    <mergeCell ref="I73:I79"/>
    <mergeCell ref="J73:J79"/>
    <mergeCell ref="AB59:AB65"/>
    <mergeCell ref="K61:K65"/>
    <mergeCell ref="W61:W65"/>
    <mergeCell ref="B66:B72"/>
    <mergeCell ref="C66:C72"/>
    <mergeCell ref="D66:D72"/>
    <mergeCell ref="E66:E72"/>
    <mergeCell ref="F66:F72"/>
    <mergeCell ref="G66:G72"/>
    <mergeCell ref="H66:H72"/>
    <mergeCell ref="I66:I72"/>
    <mergeCell ref="J66:J72"/>
    <mergeCell ref="K66:K67"/>
    <mergeCell ref="L66:L72"/>
    <mergeCell ref="P66:P72"/>
    <mergeCell ref="Q66:Q72"/>
    <mergeCell ref="R66:R72"/>
    <mergeCell ref="S66:S72"/>
    <mergeCell ref="T66:T72"/>
    <mergeCell ref="K68:K72"/>
    <mergeCell ref="W68:W72"/>
    <mergeCell ref="X59:X65"/>
    <mergeCell ref="Y59:Y65"/>
    <mergeCell ref="Z59:Z65"/>
    <mergeCell ref="V52:V58"/>
    <mergeCell ref="W52:W53"/>
    <mergeCell ref="X52:X58"/>
    <mergeCell ref="Y52:Y58"/>
    <mergeCell ref="Z52:Z58"/>
    <mergeCell ref="AA59:AA65"/>
    <mergeCell ref="L59:L65"/>
    <mergeCell ref="P59:P65"/>
    <mergeCell ref="Q59:Q65"/>
    <mergeCell ref="R59:R65"/>
    <mergeCell ref="S59:S65"/>
    <mergeCell ref="T59:T65"/>
    <mergeCell ref="U59:U65"/>
    <mergeCell ref="V59:V65"/>
    <mergeCell ref="W59:W60"/>
    <mergeCell ref="C59:C65"/>
    <mergeCell ref="D59:D65"/>
    <mergeCell ref="E59:E65"/>
    <mergeCell ref="F59:F65"/>
    <mergeCell ref="G59:G65"/>
    <mergeCell ref="H59:H65"/>
    <mergeCell ref="I59:I65"/>
    <mergeCell ref="J59:J65"/>
    <mergeCell ref="K59:K60"/>
    <mergeCell ref="AA52:AA58"/>
    <mergeCell ref="AB52:AB58"/>
    <mergeCell ref="C52:C58"/>
    <mergeCell ref="D52:D58"/>
    <mergeCell ref="E52:E58"/>
    <mergeCell ref="F52:F58"/>
    <mergeCell ref="G52:G58"/>
    <mergeCell ref="H52:H58"/>
    <mergeCell ref="I52:I58"/>
    <mergeCell ref="J52:J58"/>
    <mergeCell ref="K52:K53"/>
    <mergeCell ref="L52:L58"/>
    <mergeCell ref="P52:P58"/>
    <mergeCell ref="Q52:Q58"/>
    <mergeCell ref="R52:R58"/>
    <mergeCell ref="S52:S58"/>
    <mergeCell ref="T52:T58"/>
    <mergeCell ref="U52:U58"/>
    <mergeCell ref="C45:C51"/>
    <mergeCell ref="D45:D51"/>
    <mergeCell ref="E45:E51"/>
    <mergeCell ref="F45:F51"/>
    <mergeCell ref="G45:G51"/>
    <mergeCell ref="H45:H51"/>
    <mergeCell ref="I45:I51"/>
    <mergeCell ref="J45:J51"/>
    <mergeCell ref="K45:K46"/>
    <mergeCell ref="K38:K39"/>
    <mergeCell ref="L38:L44"/>
    <mergeCell ref="P38:P44"/>
    <mergeCell ref="Q38:Q44"/>
    <mergeCell ref="R38:R44"/>
    <mergeCell ref="S38:S44"/>
    <mergeCell ref="T38:T44"/>
    <mergeCell ref="U38:U44"/>
    <mergeCell ref="K47:K51"/>
    <mergeCell ref="K40:K44"/>
    <mergeCell ref="L45:L51"/>
    <mergeCell ref="P45:P51"/>
    <mergeCell ref="Q45:Q51"/>
    <mergeCell ref="R45:R51"/>
    <mergeCell ref="S45:S51"/>
    <mergeCell ref="T45:T51"/>
    <mergeCell ref="U45:U51"/>
    <mergeCell ref="X45:X51"/>
    <mergeCell ref="V38:V44"/>
    <mergeCell ref="W38:W39"/>
    <mergeCell ref="X38:X44"/>
    <mergeCell ref="Y38:Y44"/>
    <mergeCell ref="Z38:Z44"/>
    <mergeCell ref="AA38:AA44"/>
    <mergeCell ref="Y45:Y51"/>
    <mergeCell ref="Z45:Z51"/>
    <mergeCell ref="AA45:AA51"/>
    <mergeCell ref="W45:W46"/>
    <mergeCell ref="W47:W51"/>
    <mergeCell ref="W40:W44"/>
    <mergeCell ref="V45:V51"/>
    <mergeCell ref="D38:D44"/>
    <mergeCell ref="E38:E44"/>
    <mergeCell ref="F38:F44"/>
    <mergeCell ref="G38:G44"/>
    <mergeCell ref="H38:H44"/>
    <mergeCell ref="I38:I44"/>
    <mergeCell ref="AB31:AB37"/>
    <mergeCell ref="K31:K32"/>
    <mergeCell ref="L31:L37"/>
    <mergeCell ref="P31:P37"/>
    <mergeCell ref="W31:W32"/>
    <mergeCell ref="Y31:Y37"/>
    <mergeCell ref="K33:K37"/>
    <mergeCell ref="W33:W37"/>
    <mergeCell ref="Q31:Q37"/>
    <mergeCell ref="R31:R37"/>
    <mergeCell ref="S31:S37"/>
    <mergeCell ref="T31:T37"/>
    <mergeCell ref="U31:U37"/>
    <mergeCell ref="V31:V37"/>
    <mergeCell ref="X31:X37"/>
    <mergeCell ref="Z31:Z37"/>
    <mergeCell ref="AA31:AA37"/>
    <mergeCell ref="J38:J44"/>
    <mergeCell ref="Y17:Y23"/>
    <mergeCell ref="W19:W23"/>
    <mergeCell ref="K12:K16"/>
    <mergeCell ref="W12:W16"/>
    <mergeCell ref="AB10:AB16"/>
    <mergeCell ref="U10:U16"/>
    <mergeCell ref="AB17:AB23"/>
    <mergeCell ref="A101:AB101"/>
    <mergeCell ref="A5:B5"/>
    <mergeCell ref="C5:F5"/>
    <mergeCell ref="X10:X16"/>
    <mergeCell ref="X17:X23"/>
    <mergeCell ref="X24:X30"/>
    <mergeCell ref="M7:AA7"/>
    <mergeCell ref="G8:K8"/>
    <mergeCell ref="M8:M9"/>
    <mergeCell ref="N8:N9"/>
    <mergeCell ref="U8:W8"/>
    <mergeCell ref="Y8:AA8"/>
    <mergeCell ref="C10:C16"/>
    <mergeCell ref="E10:E16"/>
    <mergeCell ref="F10:F16"/>
    <mergeCell ref="G10:G16"/>
    <mergeCell ref="C38:C44"/>
    <mergeCell ref="A7:A9"/>
    <mergeCell ref="C7:C9"/>
    <mergeCell ref="E7:E9"/>
    <mergeCell ref="B7:B9"/>
    <mergeCell ref="X8:X9"/>
    <mergeCell ref="F7:F9"/>
    <mergeCell ref="G7:K7"/>
    <mergeCell ref="L7:L9"/>
    <mergeCell ref="D7:D9"/>
    <mergeCell ref="Z105:AB105"/>
    <mergeCell ref="Z106:AB106"/>
    <mergeCell ref="C105:Y105"/>
    <mergeCell ref="C106:Y106"/>
    <mergeCell ref="A105:B105"/>
    <mergeCell ref="A106:B106"/>
    <mergeCell ref="A102:AB102"/>
    <mergeCell ref="Z103:AB103"/>
    <mergeCell ref="Z104:AB104"/>
    <mergeCell ref="A103:B103"/>
    <mergeCell ref="A104:B104"/>
    <mergeCell ref="C103:Y103"/>
    <mergeCell ref="C104:Y104"/>
    <mergeCell ref="A1:A4"/>
    <mergeCell ref="B1:E2"/>
    <mergeCell ref="B3:E4"/>
    <mergeCell ref="V5:W5"/>
    <mergeCell ref="N5:R5"/>
    <mergeCell ref="G5:L5"/>
    <mergeCell ref="C31:C37"/>
    <mergeCell ref="D31:D37"/>
    <mergeCell ref="E31:E37"/>
    <mergeCell ref="F31:F37"/>
    <mergeCell ref="G31:G37"/>
    <mergeCell ref="H31:H37"/>
    <mergeCell ref="K26:K30"/>
    <mergeCell ref="W26:W30"/>
    <mergeCell ref="C24:C30"/>
    <mergeCell ref="E24:E30"/>
    <mergeCell ref="F24:F30"/>
    <mergeCell ref="G24:G30"/>
    <mergeCell ref="H24:H30"/>
    <mergeCell ref="T24:T30"/>
    <mergeCell ref="L24:L30"/>
    <mergeCell ref="K24:K25"/>
    <mergeCell ref="P24:P30"/>
    <mergeCell ref="H17:H23"/>
    <mergeCell ref="A31:A51"/>
    <mergeCell ref="B31:B51"/>
    <mergeCell ref="A10:A30"/>
    <mergeCell ref="B10:B30"/>
    <mergeCell ref="A52:A65"/>
    <mergeCell ref="B52:B65"/>
    <mergeCell ref="A66:A100"/>
    <mergeCell ref="D10:D16"/>
    <mergeCell ref="W10:W11"/>
    <mergeCell ref="Q10:Q16"/>
    <mergeCell ref="I10:I16"/>
    <mergeCell ref="J10:J16"/>
    <mergeCell ref="K10:K11"/>
    <mergeCell ref="L10:L16"/>
    <mergeCell ref="P10:P16"/>
    <mergeCell ref="U24:U30"/>
    <mergeCell ref="V24:V30"/>
    <mergeCell ref="W24:W25"/>
    <mergeCell ref="Q24:Q30"/>
    <mergeCell ref="S24:S30"/>
    <mergeCell ref="C17:C23"/>
    <mergeCell ref="E17:E23"/>
    <mergeCell ref="F17:F23"/>
    <mergeCell ref="G17:G23"/>
    <mergeCell ref="D17:D23"/>
    <mergeCell ref="D24:D30"/>
    <mergeCell ref="R8:R9"/>
    <mergeCell ref="R10:R16"/>
    <mergeCell ref="R17:R23"/>
    <mergeCell ref="R24:R30"/>
    <mergeCell ref="W54:W58"/>
    <mergeCell ref="K54:K58"/>
    <mergeCell ref="I24:I30"/>
    <mergeCell ref="J24:J30"/>
    <mergeCell ref="I31:I37"/>
    <mergeCell ref="J31:J37"/>
    <mergeCell ref="I17:I23"/>
    <mergeCell ref="H10:H16"/>
    <mergeCell ref="S17:S23"/>
    <mergeCell ref="T17:T23"/>
    <mergeCell ref="U17:U23"/>
    <mergeCell ref="V17:V23"/>
    <mergeCell ref="J17:J23"/>
    <mergeCell ref="K17:K18"/>
    <mergeCell ref="P17:P23"/>
    <mergeCell ref="Q17:Q23"/>
    <mergeCell ref="K19:K23"/>
    <mergeCell ref="L17:L23"/>
    <mergeCell ref="F1:Z2"/>
    <mergeCell ref="F3:Z4"/>
    <mergeCell ref="AB73:AB79"/>
    <mergeCell ref="AB66:AB72"/>
    <mergeCell ref="AB45:AB51"/>
    <mergeCell ref="AB38:AB44"/>
    <mergeCell ref="AB24:AB30"/>
    <mergeCell ref="AB94:AB100"/>
    <mergeCell ref="AB87:AB93"/>
    <mergeCell ref="AA24:AA30"/>
    <mergeCell ref="Z24:Z30"/>
    <mergeCell ref="Y24:Y30"/>
    <mergeCell ref="Y10:Y16"/>
    <mergeCell ref="Z10:Z16"/>
    <mergeCell ref="AA10:AA16"/>
    <mergeCell ref="Z17:Z23"/>
    <mergeCell ref="AA17:AA23"/>
    <mergeCell ref="V10:V16"/>
    <mergeCell ref="S10:S16"/>
    <mergeCell ref="T10:T16"/>
    <mergeCell ref="AB6:AB9"/>
    <mergeCell ref="A6:F6"/>
    <mergeCell ref="G6:AA6"/>
    <mergeCell ref="W17:W18"/>
  </mergeCells>
  <conditionalFormatting sqref="K10:K16">
    <cfRule type="expression" dxfId="199" priority="821">
      <formula>$K$12="BAJA"</formula>
    </cfRule>
    <cfRule type="expression" dxfId="198" priority="822">
      <formula>$K$12="MODERADA"</formula>
    </cfRule>
    <cfRule type="expression" dxfId="197" priority="823">
      <formula>$K$12="ALTA"</formula>
    </cfRule>
    <cfRule type="expression" dxfId="196" priority="824">
      <formula>$K$12="EXTREMA"</formula>
    </cfRule>
  </conditionalFormatting>
  <conditionalFormatting sqref="K17:K18">
    <cfRule type="expression" dxfId="195" priority="773">
      <formula>$K$19="BAJA"</formula>
    </cfRule>
    <cfRule type="expression" dxfId="194" priority="774">
      <formula>$K$19="MODERADA"</formula>
    </cfRule>
    <cfRule type="expression" dxfId="193" priority="775">
      <formula>$K$19="ALTA"</formula>
    </cfRule>
    <cfRule type="expression" dxfId="192" priority="776">
      <formula>$K$19="EXTREMA"</formula>
    </cfRule>
  </conditionalFormatting>
  <conditionalFormatting sqref="W17:W23">
    <cfRule type="expression" dxfId="191" priority="769">
      <formula>$W$19="MODERADA"</formula>
    </cfRule>
    <cfRule type="expression" dxfId="190" priority="770">
      <formula>$W$19="EXTREMA"</formula>
    </cfRule>
    <cfRule type="expression" dxfId="189" priority="771">
      <formula>$W$19="ALTA"</formula>
    </cfRule>
    <cfRule type="expression" dxfId="188" priority="772">
      <formula>$W$19="BAJA"</formula>
    </cfRule>
  </conditionalFormatting>
  <conditionalFormatting sqref="K24:K25">
    <cfRule type="expression" dxfId="187" priority="765">
      <formula>K26="BAJA"</formula>
    </cfRule>
    <cfRule type="expression" dxfId="186" priority="766">
      <formula>K26="MODERADA"</formula>
    </cfRule>
    <cfRule type="expression" dxfId="185" priority="767">
      <formula>K26="ALTA"</formula>
    </cfRule>
    <cfRule type="expression" dxfId="184" priority="768">
      <formula>K26="EXTREMA"</formula>
    </cfRule>
  </conditionalFormatting>
  <conditionalFormatting sqref="K26:K30">
    <cfRule type="expression" dxfId="183" priority="745">
      <formula>K26="BAJA"</formula>
    </cfRule>
    <cfRule type="expression" dxfId="182" priority="746">
      <formula>K26="MODERADA"</formula>
    </cfRule>
    <cfRule type="expression" dxfId="181" priority="747">
      <formula>K26="ALTA"</formula>
    </cfRule>
    <cfRule type="expression" dxfId="180" priority="748">
      <formula>K26="EXTREMA"</formula>
    </cfRule>
  </conditionalFormatting>
  <conditionalFormatting sqref="K19:K23">
    <cfRule type="expression" dxfId="179" priority="749">
      <formula>$K$19="BAJA"</formula>
    </cfRule>
    <cfRule type="expression" dxfId="178" priority="750">
      <formula>$K$19="MODERADA"</formula>
    </cfRule>
    <cfRule type="expression" dxfId="177" priority="751">
      <formula>$K$19="ALTA"</formula>
    </cfRule>
    <cfRule type="expression" dxfId="176" priority="752">
      <formula>$K$19="EXTREMA"</formula>
    </cfRule>
  </conditionalFormatting>
  <conditionalFormatting sqref="W10:W11">
    <cfRule type="expression" dxfId="175" priority="737">
      <formula>$K$12="BAJA"</formula>
    </cfRule>
    <cfRule type="expression" dxfId="174" priority="738">
      <formula>$K$12="MODERADA"</formula>
    </cfRule>
    <cfRule type="expression" dxfId="173" priority="739">
      <formula>$K$12="ALTA"</formula>
    </cfRule>
    <cfRule type="expression" dxfId="172" priority="740">
      <formula>$K$12="EXTREMA"</formula>
    </cfRule>
  </conditionalFormatting>
  <conditionalFormatting sqref="W12:W16">
    <cfRule type="expression" dxfId="171" priority="733">
      <formula>$K$12="BAJA"</formula>
    </cfRule>
    <cfRule type="expression" dxfId="170" priority="734">
      <formula>$K$12="MODERADA"</formula>
    </cfRule>
    <cfRule type="expression" dxfId="169" priority="735">
      <formula>$K$12="ALTA"</formula>
    </cfRule>
    <cfRule type="expression" dxfId="168" priority="736">
      <formula>$K$12="EXTREMA"</formula>
    </cfRule>
  </conditionalFormatting>
  <conditionalFormatting sqref="K31:K32">
    <cfRule type="expression" dxfId="167" priority="521">
      <formula>K33="BAJA"</formula>
    </cfRule>
    <cfRule type="expression" dxfId="166" priority="522">
      <formula>K33="MODERADA"</formula>
    </cfRule>
    <cfRule type="expression" dxfId="165" priority="523">
      <formula>K33="ALTA"</formula>
    </cfRule>
    <cfRule type="expression" dxfId="164" priority="524">
      <formula>K33="EXTREMA"</formula>
    </cfRule>
  </conditionalFormatting>
  <conditionalFormatting sqref="K33:K37">
    <cfRule type="expression" dxfId="163" priority="517">
      <formula>K33="BAJA"</formula>
    </cfRule>
    <cfRule type="expression" dxfId="162" priority="518">
      <formula>K33="MODERADA"</formula>
    </cfRule>
    <cfRule type="expression" dxfId="161" priority="519">
      <formula>K33="ALTA"</formula>
    </cfRule>
    <cfRule type="expression" dxfId="160" priority="520">
      <formula>K33="EXTREMA"</formula>
    </cfRule>
  </conditionalFormatting>
  <conditionalFormatting sqref="K38:K39">
    <cfRule type="expression" dxfId="159" priority="513">
      <formula>K40="BAJA"</formula>
    </cfRule>
    <cfRule type="expression" dxfId="158" priority="514">
      <formula>K40="MODERADA"</formula>
    </cfRule>
    <cfRule type="expression" dxfId="157" priority="515">
      <formula>K40="ALTA"</formula>
    </cfRule>
    <cfRule type="expression" dxfId="156" priority="516">
      <formula>K40="EXTREMA"</formula>
    </cfRule>
  </conditionalFormatting>
  <conditionalFormatting sqref="K40:K44">
    <cfRule type="expression" dxfId="155" priority="509">
      <formula>K40="BAJA"</formula>
    </cfRule>
    <cfRule type="expression" dxfId="154" priority="510">
      <formula>K40="MODERADA"</formula>
    </cfRule>
    <cfRule type="expression" dxfId="153" priority="511">
      <formula>K40="ALTA"</formula>
    </cfRule>
    <cfRule type="expression" dxfId="152" priority="512">
      <formula>K40="EXTREMA"</formula>
    </cfRule>
  </conditionalFormatting>
  <conditionalFormatting sqref="K45:K46">
    <cfRule type="expression" dxfId="151" priority="505">
      <formula>K47="BAJA"</formula>
    </cfRule>
    <cfRule type="expression" dxfId="150" priority="506">
      <formula>K47="MODERADA"</formula>
    </cfRule>
    <cfRule type="expression" dxfId="149" priority="507">
      <formula>K47="ALTA"</formula>
    </cfRule>
    <cfRule type="expression" dxfId="148" priority="508">
      <formula>K47="EXTREMA"</formula>
    </cfRule>
  </conditionalFormatting>
  <conditionalFormatting sqref="K47:K51">
    <cfRule type="expression" dxfId="147" priority="501">
      <formula>K47="BAJA"</formula>
    </cfRule>
    <cfRule type="expression" dxfId="146" priority="502">
      <formula>K47="MODERADA"</formula>
    </cfRule>
    <cfRule type="expression" dxfId="145" priority="503">
      <formula>K47="ALTA"</formula>
    </cfRule>
    <cfRule type="expression" dxfId="144" priority="504">
      <formula>K47="EXTREMA"</formula>
    </cfRule>
  </conditionalFormatting>
  <conditionalFormatting sqref="K52:K53">
    <cfRule type="expression" dxfId="143" priority="497">
      <formula>K54="BAJA"</formula>
    </cfRule>
    <cfRule type="expression" dxfId="142" priority="498">
      <formula>K54="MODERADA"</formula>
    </cfRule>
    <cfRule type="expression" dxfId="141" priority="499">
      <formula>K54="ALTA"</formula>
    </cfRule>
    <cfRule type="expression" dxfId="140" priority="500">
      <formula>K54="EXTREMA"</formula>
    </cfRule>
  </conditionalFormatting>
  <conditionalFormatting sqref="K54:K58">
    <cfRule type="expression" dxfId="139" priority="493">
      <formula>K54="BAJA"</formula>
    </cfRule>
    <cfRule type="expression" dxfId="138" priority="494">
      <formula>K54="MODERADA"</formula>
    </cfRule>
    <cfRule type="expression" dxfId="137" priority="495">
      <formula>K54="ALTA"</formula>
    </cfRule>
    <cfRule type="expression" dxfId="136" priority="496">
      <formula>K54="EXTREMA"</formula>
    </cfRule>
  </conditionalFormatting>
  <conditionalFormatting sqref="K59:K60">
    <cfRule type="expression" dxfId="135" priority="489">
      <formula>K61="BAJA"</formula>
    </cfRule>
    <cfRule type="expression" dxfId="134" priority="490">
      <formula>K61="MODERADA"</formula>
    </cfRule>
    <cfRule type="expression" dxfId="133" priority="491">
      <formula>K61="ALTA"</formula>
    </cfRule>
    <cfRule type="expression" dxfId="132" priority="492">
      <formula>K61="EXTREMA"</formula>
    </cfRule>
  </conditionalFormatting>
  <conditionalFormatting sqref="K61:K65">
    <cfRule type="expression" dxfId="131" priority="485">
      <formula>K61="BAJA"</formula>
    </cfRule>
    <cfRule type="expression" dxfId="130" priority="486">
      <formula>K61="MODERADA"</formula>
    </cfRule>
    <cfRule type="expression" dxfId="129" priority="487">
      <formula>K61="ALTA"</formula>
    </cfRule>
    <cfRule type="expression" dxfId="128" priority="488">
      <formula>K61="EXTREMA"</formula>
    </cfRule>
  </conditionalFormatting>
  <conditionalFormatting sqref="K66:K67">
    <cfRule type="expression" dxfId="127" priority="481">
      <formula>K68="BAJA"</formula>
    </cfRule>
    <cfRule type="expression" dxfId="126" priority="482">
      <formula>K68="MODERADA"</formula>
    </cfRule>
    <cfRule type="expression" dxfId="125" priority="483">
      <formula>K68="ALTA"</formula>
    </cfRule>
    <cfRule type="expression" dxfId="124" priority="484">
      <formula>K68="EXTREMA"</formula>
    </cfRule>
  </conditionalFormatting>
  <conditionalFormatting sqref="K68:K72">
    <cfRule type="expression" dxfId="123" priority="477">
      <formula>K68="BAJA"</formula>
    </cfRule>
    <cfRule type="expression" dxfId="122" priority="478">
      <formula>K68="MODERADA"</formula>
    </cfRule>
    <cfRule type="expression" dxfId="121" priority="479">
      <formula>K68="ALTA"</formula>
    </cfRule>
    <cfRule type="expression" dxfId="120" priority="480">
      <formula>K68="EXTREMA"</formula>
    </cfRule>
  </conditionalFormatting>
  <conditionalFormatting sqref="K73:K74">
    <cfRule type="expression" dxfId="119" priority="473">
      <formula>K75="BAJA"</formula>
    </cfRule>
    <cfRule type="expression" dxfId="118" priority="474">
      <formula>K75="MODERADA"</formula>
    </cfRule>
    <cfRule type="expression" dxfId="117" priority="475">
      <formula>K75="ALTA"</formula>
    </cfRule>
    <cfRule type="expression" dxfId="116" priority="476">
      <formula>K75="EXTREMA"</formula>
    </cfRule>
  </conditionalFormatting>
  <conditionalFormatting sqref="K75:K79">
    <cfRule type="expression" dxfId="115" priority="469">
      <formula>K75="BAJA"</formula>
    </cfRule>
    <cfRule type="expression" dxfId="114" priority="470">
      <formula>K75="MODERADA"</formula>
    </cfRule>
    <cfRule type="expression" dxfId="113" priority="471">
      <formula>K75="ALTA"</formula>
    </cfRule>
    <cfRule type="expression" dxfId="112" priority="472">
      <formula>K75="EXTREMA"</formula>
    </cfRule>
  </conditionalFormatting>
  <conditionalFormatting sqref="K80:K81">
    <cfRule type="expression" dxfId="111" priority="465">
      <formula>K82="BAJA"</formula>
    </cfRule>
    <cfRule type="expression" dxfId="110" priority="466">
      <formula>K82="MODERADA"</formula>
    </cfRule>
    <cfRule type="expression" dxfId="109" priority="467">
      <formula>K82="ALTA"</formula>
    </cfRule>
    <cfRule type="expression" dxfId="108" priority="468">
      <formula>K82="EXTREMA"</formula>
    </cfRule>
  </conditionalFormatting>
  <conditionalFormatting sqref="K82:K86">
    <cfRule type="expression" dxfId="107" priority="461">
      <formula>K82="BAJA"</formula>
    </cfRule>
    <cfRule type="expression" dxfId="106" priority="462">
      <formula>K82="MODERADA"</formula>
    </cfRule>
    <cfRule type="expression" dxfId="105" priority="463">
      <formula>K82="ALTA"</formula>
    </cfRule>
    <cfRule type="expression" dxfId="104" priority="464">
      <formula>K82="EXTREMA"</formula>
    </cfRule>
  </conditionalFormatting>
  <conditionalFormatting sqref="K87:K88">
    <cfRule type="expression" dxfId="103" priority="457">
      <formula>K89="BAJA"</formula>
    </cfRule>
    <cfRule type="expression" dxfId="102" priority="458">
      <formula>K89="MODERADA"</formula>
    </cfRule>
    <cfRule type="expression" dxfId="101" priority="459">
      <formula>K89="ALTA"</formula>
    </cfRule>
    <cfRule type="expression" dxfId="100" priority="460">
      <formula>K89="EXTREMA"</formula>
    </cfRule>
  </conditionalFormatting>
  <conditionalFormatting sqref="K89:K93">
    <cfRule type="expression" dxfId="99" priority="453">
      <formula>K89="BAJA"</formula>
    </cfRule>
    <cfRule type="expression" dxfId="98" priority="454">
      <formula>K89="MODERADA"</formula>
    </cfRule>
    <cfRule type="expression" dxfId="97" priority="455">
      <formula>K89="ALTA"</formula>
    </cfRule>
    <cfRule type="expression" dxfId="96" priority="456">
      <formula>K89="EXTREMA"</formula>
    </cfRule>
  </conditionalFormatting>
  <conditionalFormatting sqref="K94:K95">
    <cfRule type="expression" dxfId="95" priority="449">
      <formula>K96="BAJA"</formula>
    </cfRule>
    <cfRule type="expression" dxfId="94" priority="450">
      <formula>K96="MODERADA"</formula>
    </cfRule>
    <cfRule type="expression" dxfId="93" priority="451">
      <formula>K96="ALTA"</formula>
    </cfRule>
    <cfRule type="expression" dxfId="92" priority="452">
      <formula>K96="EXTREMA"</formula>
    </cfRule>
  </conditionalFormatting>
  <conditionalFormatting sqref="K96:K100">
    <cfRule type="expression" dxfId="91" priority="445">
      <formula>K96="BAJA"</formula>
    </cfRule>
    <cfRule type="expression" dxfId="90" priority="446">
      <formula>K96="MODERADA"</formula>
    </cfRule>
    <cfRule type="expression" dxfId="89" priority="447">
      <formula>K96="ALTA"</formula>
    </cfRule>
    <cfRule type="expression" dxfId="88" priority="448">
      <formula>K96="EXTREMA"</formula>
    </cfRule>
  </conditionalFormatting>
  <conditionalFormatting sqref="W26:W30">
    <cfRule type="expression" dxfId="87" priority="761">
      <formula>W26="MODERADA"</formula>
    </cfRule>
    <cfRule type="expression" dxfId="86" priority="762">
      <formula>W26="EXTREMA"</formula>
    </cfRule>
    <cfRule type="expression" dxfId="85" priority="763">
      <formula>W26="ALTA"</formula>
    </cfRule>
    <cfRule type="expression" dxfId="84" priority="764">
      <formula>W26="BAJA"</formula>
    </cfRule>
  </conditionalFormatting>
  <conditionalFormatting sqref="W24:W25">
    <cfRule type="expression" dxfId="83" priority="401">
      <formula>W26="MODERADA"</formula>
    </cfRule>
    <cfRule type="expression" dxfId="82" priority="402">
      <formula>W26="EXTREMA"</formula>
    </cfRule>
    <cfRule type="expression" dxfId="81" priority="403">
      <formula>W26="ALTA"</formula>
    </cfRule>
    <cfRule type="expression" dxfId="80" priority="404">
      <formula>W26="BAJA"</formula>
    </cfRule>
  </conditionalFormatting>
  <conditionalFormatting sqref="W33:W37">
    <cfRule type="expression" dxfId="79" priority="397">
      <formula>W33="MODERADA"</formula>
    </cfRule>
    <cfRule type="expression" dxfId="78" priority="398">
      <formula>W33="EXTREMA"</formula>
    </cfRule>
    <cfRule type="expression" dxfId="77" priority="399">
      <formula>W33="ALTA"</formula>
    </cfRule>
    <cfRule type="expression" dxfId="76" priority="400">
      <formula>W33="BAJA"</formula>
    </cfRule>
  </conditionalFormatting>
  <conditionalFormatting sqref="W31:W32">
    <cfRule type="expression" dxfId="75" priority="393">
      <formula>W33="MODERADA"</formula>
    </cfRule>
    <cfRule type="expression" dxfId="74" priority="394">
      <formula>W33="EXTREMA"</formula>
    </cfRule>
    <cfRule type="expression" dxfId="73" priority="395">
      <formula>W33="ALTA"</formula>
    </cfRule>
    <cfRule type="expression" dxfId="72" priority="396">
      <formula>W33="BAJA"</formula>
    </cfRule>
  </conditionalFormatting>
  <conditionalFormatting sqref="W40:W44">
    <cfRule type="expression" dxfId="71" priority="389">
      <formula>W40="MODERADA"</formula>
    </cfRule>
    <cfRule type="expression" dxfId="70" priority="390">
      <formula>W40="EXTREMA"</formula>
    </cfRule>
    <cfRule type="expression" dxfId="69" priority="391">
      <formula>W40="ALTA"</formula>
    </cfRule>
    <cfRule type="expression" dxfId="68" priority="392">
      <formula>W40="BAJA"</formula>
    </cfRule>
  </conditionalFormatting>
  <conditionalFormatting sqref="W38:W39">
    <cfRule type="expression" dxfId="67" priority="385">
      <formula>W40="MODERADA"</formula>
    </cfRule>
    <cfRule type="expression" dxfId="66" priority="386">
      <formula>W40="EXTREMA"</formula>
    </cfRule>
    <cfRule type="expression" dxfId="65" priority="387">
      <formula>W40="ALTA"</formula>
    </cfRule>
    <cfRule type="expression" dxfId="64" priority="388">
      <formula>W40="BAJA"</formula>
    </cfRule>
  </conditionalFormatting>
  <conditionalFormatting sqref="W47:W51">
    <cfRule type="expression" dxfId="63" priority="381">
      <formula>W47="MODERADA"</formula>
    </cfRule>
    <cfRule type="expression" dxfId="62" priority="382">
      <formula>W47="EXTREMA"</formula>
    </cfRule>
    <cfRule type="expression" dxfId="61" priority="383">
      <formula>W47="ALTA"</formula>
    </cfRule>
    <cfRule type="expression" dxfId="60" priority="384">
      <formula>W47="BAJA"</formula>
    </cfRule>
  </conditionalFormatting>
  <conditionalFormatting sqref="W45:W46">
    <cfRule type="expression" dxfId="59" priority="377">
      <formula>W47="MODERADA"</formula>
    </cfRule>
    <cfRule type="expression" dxfId="58" priority="378">
      <formula>W47="EXTREMA"</formula>
    </cfRule>
    <cfRule type="expression" dxfId="57" priority="379">
      <formula>W47="ALTA"</formula>
    </cfRule>
    <cfRule type="expression" dxfId="56" priority="380">
      <formula>W47="BAJA"</formula>
    </cfRule>
  </conditionalFormatting>
  <conditionalFormatting sqref="W54:W58">
    <cfRule type="expression" dxfId="55" priority="373">
      <formula>W54="MODERADA"</formula>
    </cfRule>
    <cfRule type="expression" dxfId="54" priority="374">
      <formula>W54="EXTREMA"</formula>
    </cfRule>
    <cfRule type="expression" dxfId="53" priority="375">
      <formula>W54="ALTA"</formula>
    </cfRule>
    <cfRule type="expression" dxfId="52" priority="376">
      <formula>W54="BAJA"</formula>
    </cfRule>
  </conditionalFormatting>
  <conditionalFormatting sqref="W52:W53">
    <cfRule type="expression" dxfId="51" priority="369">
      <formula>W54="MODERADA"</formula>
    </cfRule>
    <cfRule type="expression" dxfId="50" priority="370">
      <formula>W54="EXTREMA"</formula>
    </cfRule>
    <cfRule type="expression" dxfId="49" priority="371">
      <formula>W54="ALTA"</formula>
    </cfRule>
    <cfRule type="expression" dxfId="48" priority="372">
      <formula>W54="BAJA"</formula>
    </cfRule>
  </conditionalFormatting>
  <conditionalFormatting sqref="W61:W65">
    <cfRule type="expression" dxfId="47" priority="365">
      <formula>W61="MODERADA"</formula>
    </cfRule>
    <cfRule type="expression" dxfId="46" priority="366">
      <formula>W61="EXTREMA"</formula>
    </cfRule>
    <cfRule type="expression" dxfId="45" priority="367">
      <formula>W61="ALTA"</formula>
    </cfRule>
    <cfRule type="expression" dxfId="44" priority="368">
      <formula>W61="BAJA"</formula>
    </cfRule>
  </conditionalFormatting>
  <conditionalFormatting sqref="W59:W60">
    <cfRule type="expression" dxfId="43" priority="361">
      <formula>W61="MODERADA"</formula>
    </cfRule>
    <cfRule type="expression" dxfId="42" priority="362">
      <formula>W61="EXTREMA"</formula>
    </cfRule>
    <cfRule type="expression" dxfId="41" priority="363">
      <formula>W61="ALTA"</formula>
    </cfRule>
    <cfRule type="expression" dxfId="40" priority="364">
      <formula>W61="BAJA"</formula>
    </cfRule>
  </conditionalFormatting>
  <conditionalFormatting sqref="W68:W72">
    <cfRule type="expression" dxfId="39" priority="357">
      <formula>W68="MODERADA"</formula>
    </cfRule>
    <cfRule type="expression" dxfId="38" priority="358">
      <formula>W68="EXTREMA"</formula>
    </cfRule>
    <cfRule type="expression" dxfId="37" priority="359">
      <formula>W68="ALTA"</formula>
    </cfRule>
    <cfRule type="expression" dxfId="36" priority="360">
      <formula>W68="BAJA"</formula>
    </cfRule>
  </conditionalFormatting>
  <conditionalFormatting sqref="W66:W67">
    <cfRule type="expression" dxfId="35" priority="353">
      <formula>W68="MODERADA"</formula>
    </cfRule>
    <cfRule type="expression" dxfId="34" priority="354">
      <formula>W68="EXTREMA"</formula>
    </cfRule>
    <cfRule type="expression" dxfId="33" priority="355">
      <formula>W68="ALTA"</formula>
    </cfRule>
    <cfRule type="expression" dxfId="32" priority="356">
      <formula>W68="BAJA"</formula>
    </cfRule>
  </conditionalFormatting>
  <conditionalFormatting sqref="W75:W79">
    <cfRule type="expression" dxfId="31" priority="349">
      <formula>W75="MODERADA"</formula>
    </cfRule>
    <cfRule type="expression" dxfId="30" priority="350">
      <formula>W75="EXTREMA"</formula>
    </cfRule>
    <cfRule type="expression" dxfId="29" priority="351">
      <formula>W75="ALTA"</formula>
    </cfRule>
    <cfRule type="expression" dxfId="28" priority="352">
      <formula>W75="BAJA"</formula>
    </cfRule>
  </conditionalFormatting>
  <conditionalFormatting sqref="W73:W74">
    <cfRule type="expression" dxfId="27" priority="345">
      <formula>W75="MODERADA"</formula>
    </cfRule>
    <cfRule type="expression" dxfId="26" priority="346">
      <formula>W75="EXTREMA"</formula>
    </cfRule>
    <cfRule type="expression" dxfId="25" priority="347">
      <formula>W75="ALTA"</formula>
    </cfRule>
    <cfRule type="expression" dxfId="24" priority="348">
      <formula>W75="BAJA"</formula>
    </cfRule>
  </conditionalFormatting>
  <conditionalFormatting sqref="W82:W86">
    <cfRule type="expression" dxfId="23" priority="341">
      <formula>W82="MODERADA"</formula>
    </cfRule>
    <cfRule type="expression" dxfId="22" priority="342">
      <formula>W82="EXTREMA"</formula>
    </cfRule>
    <cfRule type="expression" dxfId="21" priority="343">
      <formula>W82="ALTA"</formula>
    </cfRule>
    <cfRule type="expression" dxfId="20" priority="344">
      <formula>W82="BAJA"</formula>
    </cfRule>
  </conditionalFormatting>
  <conditionalFormatting sqref="W80:W81">
    <cfRule type="expression" dxfId="19" priority="337">
      <formula>W82="MODERADA"</formula>
    </cfRule>
    <cfRule type="expression" dxfId="18" priority="338">
      <formula>W82="EXTREMA"</formula>
    </cfRule>
    <cfRule type="expression" dxfId="17" priority="339">
      <formula>W82="ALTA"</formula>
    </cfRule>
    <cfRule type="expression" dxfId="16" priority="340">
      <formula>W82="BAJA"</formula>
    </cfRule>
  </conditionalFormatting>
  <conditionalFormatting sqref="W89:W93">
    <cfRule type="expression" dxfId="15" priority="333">
      <formula>W89="MODERADA"</formula>
    </cfRule>
    <cfRule type="expression" dxfId="14" priority="334">
      <formula>W89="EXTREMA"</formula>
    </cfRule>
    <cfRule type="expression" dxfId="13" priority="335">
      <formula>W89="ALTA"</formula>
    </cfRule>
    <cfRule type="expression" dxfId="12" priority="336">
      <formula>W89="BAJA"</formula>
    </cfRule>
  </conditionalFormatting>
  <conditionalFormatting sqref="W87:W88">
    <cfRule type="expression" dxfId="11" priority="329">
      <formula>W89="MODERADA"</formula>
    </cfRule>
    <cfRule type="expression" dxfId="10" priority="330">
      <formula>W89="EXTREMA"</formula>
    </cfRule>
    <cfRule type="expression" dxfId="9" priority="331">
      <formula>W89="ALTA"</formula>
    </cfRule>
    <cfRule type="expression" dxfId="8" priority="332">
      <formula>W89="BAJA"</formula>
    </cfRule>
  </conditionalFormatting>
  <conditionalFormatting sqref="W96:W100">
    <cfRule type="expression" dxfId="7" priority="325">
      <formula>W96="MODERADA"</formula>
    </cfRule>
    <cfRule type="expression" dxfId="6" priority="326">
      <formula>W96="EXTREMA"</formula>
    </cfRule>
    <cfRule type="expression" dxfId="5" priority="327">
      <formula>W96="ALTA"</formula>
    </cfRule>
    <cfRule type="expression" dxfId="4" priority="328">
      <formula>W96="BAJA"</formula>
    </cfRule>
  </conditionalFormatting>
  <conditionalFormatting sqref="W94:W95">
    <cfRule type="expression" dxfId="3" priority="321">
      <formula>W96="MODERADA"</formula>
    </cfRule>
    <cfRule type="expression" dxfId="2" priority="322">
      <formula>W96="EXTREMA"</formula>
    </cfRule>
    <cfRule type="expression" dxfId="1" priority="323">
      <formula>W96="ALTA"</formula>
    </cfRule>
    <cfRule type="expression" dxfId="0" priority="324">
      <formula>W96="BAJA"</formula>
    </cfRule>
  </conditionalFormatting>
  <dataValidations count="8">
    <dataValidation type="list" allowBlank="1" showInputMessage="1" showErrorMessage="1" sqref="D94:D100" xr:uid="{00000000-0002-0000-0100-000000000000}">
      <formula1>$AF$2:$AF$8</formula1>
    </dataValidation>
    <dataValidation type="list" allowBlank="1" showInputMessage="1" showErrorMessage="1" sqref="N10:N100" xr:uid="{00000000-0002-0000-0100-000002000000}">
      <formula1>$AE$2:$AE$3</formula1>
    </dataValidation>
    <dataValidation type="list" allowBlank="1" showInputMessage="1" showErrorMessage="1" sqref="G94:G100" xr:uid="{00000000-0002-0000-0100-000003000000}">
      <formula1>$AH$2:$AH$6</formula1>
    </dataValidation>
    <dataValidation type="list" allowBlank="1" showInputMessage="1" showErrorMessage="1" sqref="R10:R100" xr:uid="{00000000-0002-0000-0100-000004000000}">
      <formula1>$AG$1:$AH$1</formula1>
    </dataValidation>
    <dataValidation type="list" allowBlank="1" showInputMessage="1" showErrorMessage="1" sqref="I10:I100" xr:uid="{ED7F8E36-9819-452B-B604-2E68B373F3A1}">
      <formula1>$AG$2:$AG$6</formula1>
    </dataValidation>
    <dataValidation type="list" allowBlank="1" showInputMessage="1" showErrorMessage="1" sqref="D45:D93" xr:uid="{24E62228-8CA9-4BD8-B1C7-B476377A40CB}">
      <formula1>$AF$2:$AF$8</formula1>
    </dataValidation>
    <dataValidation type="list" allowBlank="1" showInputMessage="1" showErrorMessage="1" sqref="G10:G93" xr:uid="{1C7D8BDD-2AEC-4988-B75B-9852932CF66E}">
      <formula1>$AH$2:$AH$6</formula1>
    </dataValidation>
    <dataValidation type="list" allowBlank="1" showInputMessage="1" showErrorMessage="1" sqref="D10:D44" xr:uid="{F41BB05E-7848-46DD-9A64-3004971F4533}">
      <formula1>$AF$2:$AF$8</formula1>
    </dataValidation>
  </dataValidations>
  <printOptions horizontalCentered="1"/>
  <pageMargins left="0" right="0" top="0.39370078740157483" bottom="0.51181102362204722" header="0.31496062992125984" footer="0.31496062992125984"/>
  <pageSetup paperSize="128" scale="24" orientation="landscape" r:id="rId1"/>
  <colBreaks count="1" manualBreakCount="1">
    <brk id="2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23"/>
  <sheetViews>
    <sheetView zoomScale="60" zoomScaleNormal="60" workbookViewId="0">
      <selection activeCell="C15" sqref="C15"/>
    </sheetView>
  </sheetViews>
  <sheetFormatPr baseColWidth="10" defaultRowHeight="15.75" x14ac:dyDescent="0.25"/>
  <cols>
    <col min="1" max="1" width="32.42578125" style="51" customWidth="1"/>
    <col min="2" max="2" width="26.85546875" style="52" customWidth="1"/>
    <col min="3" max="3" width="179" style="53" customWidth="1"/>
    <col min="4" max="4" width="34.140625" customWidth="1"/>
  </cols>
  <sheetData>
    <row r="1" spans="1:3" ht="46.5" customHeight="1" x14ac:dyDescent="0.45">
      <c r="A1" s="400" t="s">
        <v>25</v>
      </c>
      <c r="B1" s="401"/>
      <c r="C1" s="402"/>
    </row>
    <row r="2" spans="1:3" ht="129" customHeight="1" x14ac:dyDescent="0.25">
      <c r="A2" s="420" t="s">
        <v>77</v>
      </c>
      <c r="B2" s="421"/>
      <c r="C2" s="422"/>
    </row>
    <row r="3" spans="1:3" ht="33.75" customHeight="1" x14ac:dyDescent="0.25">
      <c r="A3" s="44" t="s">
        <v>75</v>
      </c>
      <c r="B3" s="405" t="s">
        <v>78</v>
      </c>
      <c r="C3" s="406"/>
    </row>
    <row r="4" spans="1:3" ht="15" customHeight="1" x14ac:dyDescent="0.25">
      <c r="A4" s="403" t="s">
        <v>79</v>
      </c>
      <c r="B4" s="407" t="s">
        <v>80</v>
      </c>
      <c r="C4" s="408"/>
    </row>
    <row r="5" spans="1:3" ht="107.25" customHeight="1" x14ac:dyDescent="0.25">
      <c r="A5" s="404"/>
      <c r="B5" s="409"/>
      <c r="C5" s="410"/>
    </row>
    <row r="6" spans="1:3" s="46" customFormat="1" ht="36" customHeight="1" x14ac:dyDescent="0.25">
      <c r="A6" s="45" t="s">
        <v>41</v>
      </c>
      <c r="B6" s="411" t="s">
        <v>81</v>
      </c>
      <c r="C6" s="412"/>
    </row>
    <row r="7" spans="1:3" s="46" customFormat="1" ht="409.5" customHeight="1" x14ac:dyDescent="0.25">
      <c r="A7" s="45" t="s">
        <v>64</v>
      </c>
      <c r="B7" s="411" t="s">
        <v>82</v>
      </c>
      <c r="C7" s="412"/>
    </row>
    <row r="8" spans="1:3" ht="174.75" customHeight="1" x14ac:dyDescent="0.25">
      <c r="A8" s="45" t="s">
        <v>42</v>
      </c>
      <c r="B8" s="411" t="s">
        <v>83</v>
      </c>
      <c r="C8" s="412"/>
    </row>
    <row r="9" spans="1:3" ht="48.75" customHeight="1" x14ac:dyDescent="0.25">
      <c r="A9" s="45" t="s">
        <v>43</v>
      </c>
      <c r="B9" s="411" t="s">
        <v>84</v>
      </c>
      <c r="C9" s="412"/>
    </row>
    <row r="10" spans="1:3" ht="324.75" customHeight="1" x14ac:dyDescent="0.25">
      <c r="A10" s="423" t="s">
        <v>85</v>
      </c>
      <c r="B10" s="47" t="s">
        <v>8</v>
      </c>
      <c r="C10" s="48" t="s">
        <v>86</v>
      </c>
    </row>
    <row r="11" spans="1:3" ht="409.5" customHeight="1" x14ac:dyDescent="0.25">
      <c r="A11" s="424"/>
      <c r="B11" s="47" t="s">
        <v>9</v>
      </c>
      <c r="C11" s="48" t="s">
        <v>87</v>
      </c>
    </row>
    <row r="12" spans="1:3" ht="55.5" customHeight="1" x14ac:dyDescent="0.25">
      <c r="A12" s="424"/>
      <c r="B12" s="47" t="s">
        <v>10</v>
      </c>
      <c r="C12" s="48" t="s">
        <v>88</v>
      </c>
    </row>
    <row r="13" spans="1:3" ht="34.5" customHeight="1" x14ac:dyDescent="0.25">
      <c r="A13" s="45" t="s">
        <v>60</v>
      </c>
      <c r="B13" s="425" t="s">
        <v>89</v>
      </c>
      <c r="C13" s="426"/>
    </row>
    <row r="14" spans="1:3" ht="45.75" customHeight="1" x14ac:dyDescent="0.25">
      <c r="A14" s="45" t="s">
        <v>90</v>
      </c>
      <c r="B14" s="411" t="s">
        <v>59</v>
      </c>
      <c r="C14" s="412"/>
    </row>
    <row r="15" spans="1:3" ht="126.75" customHeight="1" x14ac:dyDescent="0.25">
      <c r="A15" s="49" t="s">
        <v>45</v>
      </c>
      <c r="B15" s="47" t="s">
        <v>46</v>
      </c>
      <c r="C15" s="48" t="s">
        <v>91</v>
      </c>
    </row>
    <row r="16" spans="1:3" ht="41.25" customHeight="1" x14ac:dyDescent="0.25">
      <c r="A16" s="45" t="s">
        <v>62</v>
      </c>
      <c r="B16" s="411" t="s">
        <v>92</v>
      </c>
      <c r="C16" s="412"/>
    </row>
    <row r="17" spans="1:3" ht="33" customHeight="1" x14ac:dyDescent="0.25">
      <c r="A17" s="413" t="s">
        <v>93</v>
      </c>
      <c r="B17" s="47" t="s">
        <v>47</v>
      </c>
      <c r="C17" s="48" t="s">
        <v>94</v>
      </c>
    </row>
    <row r="18" spans="1:3" ht="49.5" customHeight="1" x14ac:dyDescent="0.25">
      <c r="A18" s="414"/>
      <c r="B18" s="47" t="s">
        <v>48</v>
      </c>
      <c r="C18" s="48" t="s">
        <v>95</v>
      </c>
    </row>
    <row r="19" spans="1:3" ht="36.75" customHeight="1" x14ac:dyDescent="0.25">
      <c r="A19" s="415"/>
      <c r="B19" s="47" t="s">
        <v>49</v>
      </c>
      <c r="C19" s="48" t="s">
        <v>96</v>
      </c>
    </row>
    <row r="20" spans="1:3" ht="36.75" customHeight="1" x14ac:dyDescent="0.25">
      <c r="A20" s="50" t="s">
        <v>97</v>
      </c>
      <c r="B20" s="418" t="s">
        <v>98</v>
      </c>
      <c r="C20" s="419"/>
    </row>
    <row r="21" spans="1:3" ht="36.75" customHeight="1" x14ac:dyDescent="0.25">
      <c r="A21" s="413" t="s">
        <v>99</v>
      </c>
      <c r="B21" s="47" t="s">
        <v>48</v>
      </c>
      <c r="C21" s="48" t="s">
        <v>100</v>
      </c>
    </row>
    <row r="22" spans="1:3" ht="19.5" customHeight="1" x14ac:dyDescent="0.25">
      <c r="A22" s="416"/>
      <c r="B22" s="47" t="s">
        <v>51</v>
      </c>
      <c r="C22" s="48" t="s">
        <v>101</v>
      </c>
    </row>
    <row r="23" spans="1:3" x14ac:dyDescent="0.25">
      <c r="A23" s="417"/>
      <c r="B23" s="47" t="s">
        <v>52</v>
      </c>
      <c r="C23" s="48" t="s">
        <v>102</v>
      </c>
    </row>
  </sheetData>
  <mergeCells count="16">
    <mergeCell ref="A17:A19"/>
    <mergeCell ref="A21:A23"/>
    <mergeCell ref="B20:C20"/>
    <mergeCell ref="A2:C2"/>
    <mergeCell ref="B14:C14"/>
    <mergeCell ref="B7:C7"/>
    <mergeCell ref="B8:C8"/>
    <mergeCell ref="B9:C9"/>
    <mergeCell ref="A10:A12"/>
    <mergeCell ref="B13:C13"/>
    <mergeCell ref="B16:C16"/>
    <mergeCell ref="A1:C1"/>
    <mergeCell ref="A4:A5"/>
    <mergeCell ref="B3:C3"/>
    <mergeCell ref="B4:C5"/>
    <mergeCell ref="B6:C6"/>
  </mergeCells>
  <pageMargins left="0.7" right="0.7" top="0.46" bottom="0.75" header="0.3" footer="0.3"/>
  <pageSetup paperSize="125" scale="3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DE RIESGOS CORRUPCIÓN</vt:lpstr>
      <vt:lpstr>FORMATO</vt:lpstr>
      <vt:lpstr>INSTRUCTIVO DE DILIGENCIAMIENTO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Yuly Milena Gomez Romero</cp:lastModifiedBy>
  <cp:lastPrinted>2018-12-21T20:56:07Z</cp:lastPrinted>
  <dcterms:created xsi:type="dcterms:W3CDTF">2016-10-28T13:56:30Z</dcterms:created>
  <dcterms:modified xsi:type="dcterms:W3CDTF">2019-07-08T20:42:57Z</dcterms:modified>
</cp:coreProperties>
</file>