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showInkAnnotation="0"/>
  <mc:AlternateContent xmlns:mc="http://schemas.openxmlformats.org/markup-compatibility/2006">
    <mc:Choice Requires="x15">
      <x15ac:absPath xmlns:x15ac="http://schemas.microsoft.com/office/spreadsheetml/2010/11/ac" url="/Users/jairo/Downloads/"/>
    </mc:Choice>
  </mc:AlternateContent>
  <xr:revisionPtr revIDLastSave="0" documentId="13_ncr:1_{4FBB97FA-B1DF-0845-B1DC-4AF600CA07A4}" xr6:coauthVersionLast="41" xr6:coauthVersionMax="43" xr10:uidLastSave="{00000000-0000-0000-0000-000000000000}"/>
  <bookViews>
    <workbookView xWindow="0" yWindow="460" windowWidth="25600" windowHeight="11620" activeTab="1" xr2:uid="{00000000-000D-0000-FFFF-FFFF00000000}"/>
  </bookViews>
  <sheets>
    <sheet name="MAPA DE RIESGOS CORRUPCIÓN" sheetId="2" state="hidden" r:id="rId1"/>
    <sheet name="FORMATO" sheetId="6" r:id="rId2"/>
  </sheets>
  <definedNames>
    <definedName name="_xlnm.Print_Area" localSheetId="1">FORMATO!$A$1:$AB$339</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2" i="6" l="1"/>
  <c r="O122" i="6"/>
  <c r="O123" i="6"/>
  <c r="O124" i="6"/>
  <c r="O125" i="6"/>
  <c r="O126" i="6"/>
  <c r="O127" i="6"/>
  <c r="O128" i="6"/>
  <c r="P122" i="6"/>
  <c r="Q122" i="6"/>
  <c r="S122" i="6"/>
  <c r="H129" i="6"/>
  <c r="O129" i="6"/>
  <c r="O130" i="6"/>
  <c r="O131" i="6"/>
  <c r="O132" i="6"/>
  <c r="O133" i="6"/>
  <c r="O134" i="6"/>
  <c r="O135" i="6"/>
  <c r="P129" i="6"/>
  <c r="Q129" i="6"/>
  <c r="S129" i="6"/>
  <c r="H101" i="6"/>
  <c r="O101" i="6"/>
  <c r="O102" i="6"/>
  <c r="O103" i="6"/>
  <c r="O104" i="6"/>
  <c r="O105" i="6"/>
  <c r="O106" i="6"/>
  <c r="O107" i="6"/>
  <c r="P101" i="6"/>
  <c r="Q101" i="6"/>
  <c r="S101" i="6"/>
  <c r="T101" i="6"/>
  <c r="J101" i="6"/>
  <c r="W101" i="6"/>
  <c r="J94" i="6"/>
  <c r="O94" i="6"/>
  <c r="O95" i="6"/>
  <c r="O96" i="6"/>
  <c r="O97" i="6"/>
  <c r="O98" i="6"/>
  <c r="O99" i="6"/>
  <c r="O100" i="6"/>
  <c r="P94" i="6"/>
  <c r="Q94" i="6"/>
  <c r="S94" i="6"/>
  <c r="T94" i="6"/>
  <c r="H94" i="6"/>
  <c r="W94" i="6"/>
  <c r="J66" i="6"/>
  <c r="O66" i="6"/>
  <c r="O67" i="6"/>
  <c r="O68" i="6"/>
  <c r="O69" i="6"/>
  <c r="O70" i="6"/>
  <c r="O71" i="6"/>
  <c r="O72" i="6"/>
  <c r="P66" i="6"/>
  <c r="Q66" i="6"/>
  <c r="S66" i="6"/>
  <c r="T66" i="6"/>
  <c r="H66" i="6"/>
  <c r="W66" i="6"/>
  <c r="J59" i="6"/>
  <c r="O59" i="6"/>
  <c r="O60" i="6"/>
  <c r="O61" i="6"/>
  <c r="O62" i="6"/>
  <c r="O63" i="6"/>
  <c r="O64" i="6"/>
  <c r="O65" i="6"/>
  <c r="P59" i="6"/>
  <c r="Q59" i="6"/>
  <c r="S59" i="6"/>
  <c r="T59" i="6"/>
  <c r="H59" i="6"/>
  <c r="W59" i="6"/>
  <c r="J52" i="6"/>
  <c r="O52" i="6"/>
  <c r="O53" i="6"/>
  <c r="O54" i="6"/>
  <c r="O55" i="6"/>
  <c r="O56" i="6"/>
  <c r="O57" i="6"/>
  <c r="O58" i="6"/>
  <c r="P52" i="6"/>
  <c r="Q52" i="6"/>
  <c r="S52" i="6"/>
  <c r="T52" i="6"/>
  <c r="H52" i="6"/>
  <c r="W52" i="6"/>
  <c r="J38" i="6"/>
  <c r="O38" i="6"/>
  <c r="O39" i="6"/>
  <c r="O40" i="6"/>
  <c r="O41" i="6"/>
  <c r="O42" i="6"/>
  <c r="O43" i="6"/>
  <c r="O44" i="6"/>
  <c r="P38" i="6"/>
  <c r="Q38" i="6"/>
  <c r="S38" i="6"/>
  <c r="T38" i="6"/>
  <c r="H38" i="6"/>
  <c r="W38" i="6"/>
  <c r="H24" i="6"/>
  <c r="O24" i="6"/>
  <c r="O25" i="6"/>
  <c r="O26" i="6"/>
  <c r="O27" i="6"/>
  <c r="O28" i="6"/>
  <c r="O29" i="6"/>
  <c r="O30" i="6"/>
  <c r="P24" i="6"/>
  <c r="Q24" i="6"/>
  <c r="S24" i="6"/>
  <c r="T24" i="6"/>
  <c r="J24" i="6"/>
  <c r="W24" i="6"/>
  <c r="J332" i="6"/>
  <c r="O332" i="6"/>
  <c r="O333" i="6"/>
  <c r="O334" i="6"/>
  <c r="O335" i="6"/>
  <c r="O336" i="6"/>
  <c r="O337" i="6"/>
  <c r="O338" i="6"/>
  <c r="P332" i="6"/>
  <c r="Q332" i="6"/>
  <c r="S332" i="6"/>
  <c r="T332" i="6"/>
  <c r="H332" i="6"/>
  <c r="W332" i="6"/>
  <c r="J325" i="6"/>
  <c r="O325" i="6"/>
  <c r="O326" i="6"/>
  <c r="O327" i="6"/>
  <c r="O328" i="6"/>
  <c r="O329" i="6"/>
  <c r="O330" i="6"/>
  <c r="O331" i="6"/>
  <c r="P325" i="6"/>
  <c r="Q325" i="6"/>
  <c r="S325" i="6"/>
  <c r="T325" i="6"/>
  <c r="H325" i="6"/>
  <c r="W325" i="6"/>
  <c r="H318" i="6"/>
  <c r="O318" i="6"/>
  <c r="O319" i="6"/>
  <c r="O320" i="6"/>
  <c r="O321" i="6"/>
  <c r="O322" i="6"/>
  <c r="O323" i="6"/>
  <c r="O324" i="6"/>
  <c r="P318" i="6"/>
  <c r="Q318" i="6"/>
  <c r="S318" i="6"/>
  <c r="T318" i="6"/>
  <c r="J318" i="6"/>
  <c r="W318" i="6"/>
  <c r="H311" i="6"/>
  <c r="O311" i="6"/>
  <c r="O312" i="6"/>
  <c r="O313" i="6"/>
  <c r="O314" i="6"/>
  <c r="O315" i="6"/>
  <c r="O316" i="6"/>
  <c r="O317" i="6"/>
  <c r="P311" i="6"/>
  <c r="Q311" i="6"/>
  <c r="S311" i="6"/>
  <c r="T311" i="6"/>
  <c r="J311" i="6"/>
  <c r="W311" i="6"/>
  <c r="J304" i="6"/>
  <c r="O304" i="6"/>
  <c r="O305" i="6"/>
  <c r="O306" i="6"/>
  <c r="O307" i="6"/>
  <c r="O308" i="6"/>
  <c r="O309" i="6"/>
  <c r="O310" i="6"/>
  <c r="P304" i="6"/>
  <c r="Q304" i="6"/>
  <c r="S304" i="6"/>
  <c r="T304" i="6"/>
  <c r="H304" i="6"/>
  <c r="W304" i="6"/>
  <c r="J297" i="6"/>
  <c r="O297" i="6"/>
  <c r="O298" i="6"/>
  <c r="O299" i="6"/>
  <c r="O300" i="6"/>
  <c r="O301" i="6"/>
  <c r="O302" i="6"/>
  <c r="O303" i="6"/>
  <c r="P297" i="6"/>
  <c r="Q297" i="6"/>
  <c r="S297" i="6"/>
  <c r="T297" i="6"/>
  <c r="H297" i="6"/>
  <c r="W297" i="6"/>
  <c r="J290" i="6"/>
  <c r="O290" i="6"/>
  <c r="O291" i="6"/>
  <c r="O292" i="6"/>
  <c r="O293" i="6"/>
  <c r="O294" i="6"/>
  <c r="O295" i="6"/>
  <c r="O296" i="6"/>
  <c r="P290" i="6"/>
  <c r="Q290" i="6"/>
  <c r="S290" i="6"/>
  <c r="T290" i="6"/>
  <c r="H290" i="6"/>
  <c r="W290" i="6"/>
  <c r="J283" i="6"/>
  <c r="O283" i="6"/>
  <c r="O284" i="6"/>
  <c r="O285" i="6"/>
  <c r="O286" i="6"/>
  <c r="O287" i="6"/>
  <c r="O288" i="6"/>
  <c r="O289" i="6"/>
  <c r="P283" i="6"/>
  <c r="Q283" i="6"/>
  <c r="S283" i="6"/>
  <c r="T283" i="6"/>
  <c r="H283" i="6"/>
  <c r="W283" i="6"/>
  <c r="J276" i="6"/>
  <c r="O276" i="6"/>
  <c r="O277" i="6"/>
  <c r="O278" i="6"/>
  <c r="O279" i="6"/>
  <c r="O280" i="6"/>
  <c r="O281" i="6"/>
  <c r="O282" i="6"/>
  <c r="P276" i="6"/>
  <c r="Q276" i="6"/>
  <c r="S276" i="6"/>
  <c r="T276" i="6"/>
  <c r="H276" i="6"/>
  <c r="W276" i="6"/>
  <c r="J269" i="6"/>
  <c r="O269" i="6"/>
  <c r="O270" i="6"/>
  <c r="O271" i="6"/>
  <c r="O272" i="6"/>
  <c r="O273" i="6"/>
  <c r="O274" i="6"/>
  <c r="O275" i="6"/>
  <c r="P269" i="6"/>
  <c r="Q269" i="6"/>
  <c r="S269" i="6"/>
  <c r="T269" i="6"/>
  <c r="H269" i="6"/>
  <c r="W269" i="6"/>
  <c r="J262" i="6"/>
  <c r="O262" i="6"/>
  <c r="O263" i="6"/>
  <c r="O264" i="6"/>
  <c r="O265" i="6"/>
  <c r="O266" i="6"/>
  <c r="O267" i="6"/>
  <c r="O268" i="6"/>
  <c r="P262" i="6"/>
  <c r="Q262" i="6"/>
  <c r="S262" i="6"/>
  <c r="T262" i="6"/>
  <c r="U262" i="6"/>
  <c r="V262" i="6"/>
  <c r="W264" i="6"/>
  <c r="H262" i="6"/>
  <c r="W262" i="6"/>
  <c r="J255" i="6"/>
  <c r="O255" i="6"/>
  <c r="O256" i="6"/>
  <c r="O257" i="6"/>
  <c r="O258" i="6"/>
  <c r="O259" i="6"/>
  <c r="O260" i="6"/>
  <c r="O261" i="6"/>
  <c r="P255" i="6"/>
  <c r="Q255" i="6"/>
  <c r="S255" i="6"/>
  <c r="T255" i="6"/>
  <c r="U255" i="6"/>
  <c r="V255" i="6"/>
  <c r="W257" i="6"/>
  <c r="H255" i="6"/>
  <c r="W255" i="6"/>
  <c r="H248" i="6"/>
  <c r="O248" i="6"/>
  <c r="O249" i="6"/>
  <c r="O250" i="6"/>
  <c r="O251" i="6"/>
  <c r="O252" i="6"/>
  <c r="O253" i="6"/>
  <c r="O254" i="6"/>
  <c r="P248" i="6"/>
  <c r="Q248" i="6"/>
  <c r="S248" i="6"/>
  <c r="T248" i="6"/>
  <c r="U248" i="6"/>
  <c r="V248" i="6"/>
  <c r="W250" i="6"/>
  <c r="J248" i="6"/>
  <c r="W248" i="6"/>
  <c r="H241" i="6"/>
  <c r="O241" i="6"/>
  <c r="O242" i="6"/>
  <c r="O243" i="6"/>
  <c r="O244" i="6"/>
  <c r="O245" i="6"/>
  <c r="O246" i="6"/>
  <c r="O247" i="6"/>
  <c r="P241" i="6"/>
  <c r="Q241" i="6"/>
  <c r="S241" i="6"/>
  <c r="T241" i="6"/>
  <c r="U241" i="6"/>
  <c r="V241" i="6"/>
  <c r="W243" i="6"/>
  <c r="J241" i="6"/>
  <c r="W241" i="6"/>
  <c r="H234" i="6"/>
  <c r="O234" i="6"/>
  <c r="O235" i="6"/>
  <c r="O236" i="6"/>
  <c r="O237" i="6"/>
  <c r="O238" i="6"/>
  <c r="O239" i="6"/>
  <c r="O240" i="6"/>
  <c r="P234" i="6"/>
  <c r="Q234" i="6"/>
  <c r="S234" i="6"/>
  <c r="T234" i="6"/>
  <c r="U234" i="6"/>
  <c r="V234" i="6"/>
  <c r="W236" i="6"/>
  <c r="J234" i="6"/>
  <c r="W234" i="6"/>
  <c r="H227" i="6"/>
  <c r="O227" i="6"/>
  <c r="O228" i="6"/>
  <c r="O229" i="6"/>
  <c r="O230" i="6"/>
  <c r="O231" i="6"/>
  <c r="O232" i="6"/>
  <c r="O233" i="6"/>
  <c r="P227" i="6"/>
  <c r="Q227" i="6"/>
  <c r="S227" i="6"/>
  <c r="T227" i="6"/>
  <c r="U227" i="6"/>
  <c r="V227" i="6"/>
  <c r="W229" i="6"/>
  <c r="J227" i="6"/>
  <c r="W227" i="6"/>
  <c r="H220" i="6"/>
  <c r="O220" i="6"/>
  <c r="O221" i="6"/>
  <c r="O222" i="6"/>
  <c r="O223" i="6"/>
  <c r="O224" i="6"/>
  <c r="O225" i="6"/>
  <c r="O226" i="6"/>
  <c r="P220" i="6"/>
  <c r="Q220" i="6"/>
  <c r="S220" i="6"/>
  <c r="T220" i="6"/>
  <c r="U220" i="6"/>
  <c r="V220" i="6"/>
  <c r="W222" i="6"/>
  <c r="J220" i="6"/>
  <c r="W220" i="6"/>
  <c r="J213" i="6"/>
  <c r="O213" i="6"/>
  <c r="O214" i="6"/>
  <c r="O215" i="6"/>
  <c r="O216" i="6"/>
  <c r="O217" i="6"/>
  <c r="O218" i="6"/>
  <c r="O219" i="6"/>
  <c r="P213" i="6"/>
  <c r="Q213" i="6"/>
  <c r="S213" i="6"/>
  <c r="T213" i="6"/>
  <c r="U213" i="6"/>
  <c r="V213" i="6"/>
  <c r="W215" i="6"/>
  <c r="H213" i="6"/>
  <c r="W213" i="6"/>
  <c r="H206" i="6"/>
  <c r="O206" i="6"/>
  <c r="O207" i="6"/>
  <c r="O208" i="6"/>
  <c r="O209" i="6"/>
  <c r="O210" i="6"/>
  <c r="O211" i="6"/>
  <c r="O212" i="6"/>
  <c r="P206" i="6"/>
  <c r="Q206" i="6"/>
  <c r="S206" i="6"/>
  <c r="T206" i="6"/>
  <c r="U206" i="6"/>
  <c r="V206" i="6"/>
  <c r="W208" i="6"/>
  <c r="J206" i="6"/>
  <c r="W206" i="6"/>
  <c r="H199" i="6"/>
  <c r="O199" i="6"/>
  <c r="O200" i="6"/>
  <c r="O201" i="6"/>
  <c r="O202" i="6"/>
  <c r="O203" i="6"/>
  <c r="O204" i="6"/>
  <c r="O205" i="6"/>
  <c r="P199" i="6"/>
  <c r="Q199" i="6"/>
  <c r="S199" i="6"/>
  <c r="T199" i="6"/>
  <c r="U199" i="6"/>
  <c r="V199" i="6"/>
  <c r="W201" i="6"/>
  <c r="J199" i="6"/>
  <c r="W199" i="6"/>
  <c r="H192" i="6"/>
  <c r="O192" i="6"/>
  <c r="O193" i="6"/>
  <c r="O194" i="6"/>
  <c r="O195" i="6"/>
  <c r="O196" i="6"/>
  <c r="O197" i="6"/>
  <c r="O198" i="6"/>
  <c r="P192" i="6"/>
  <c r="Q192" i="6"/>
  <c r="S192" i="6"/>
  <c r="T192" i="6"/>
  <c r="U192" i="6"/>
  <c r="V192" i="6"/>
  <c r="W194" i="6"/>
  <c r="J192" i="6"/>
  <c r="W192" i="6"/>
  <c r="H185" i="6"/>
  <c r="O185" i="6"/>
  <c r="O186" i="6"/>
  <c r="O187" i="6"/>
  <c r="O188" i="6"/>
  <c r="O189" i="6"/>
  <c r="O190" i="6"/>
  <c r="O191" i="6"/>
  <c r="P185" i="6"/>
  <c r="Q185" i="6"/>
  <c r="S185" i="6"/>
  <c r="T185" i="6"/>
  <c r="U185" i="6"/>
  <c r="V185" i="6"/>
  <c r="W187" i="6"/>
  <c r="J185" i="6"/>
  <c r="W185" i="6"/>
  <c r="J178" i="6"/>
  <c r="O178" i="6"/>
  <c r="O179" i="6"/>
  <c r="O180" i="6"/>
  <c r="O181" i="6"/>
  <c r="O182" i="6"/>
  <c r="O183" i="6"/>
  <c r="O184" i="6"/>
  <c r="P178" i="6"/>
  <c r="Q178" i="6"/>
  <c r="S178" i="6"/>
  <c r="T178" i="6"/>
  <c r="U178" i="6"/>
  <c r="V178" i="6"/>
  <c r="W180" i="6"/>
  <c r="H178" i="6"/>
  <c r="W178" i="6"/>
  <c r="J171" i="6"/>
  <c r="O171" i="6"/>
  <c r="O172" i="6"/>
  <c r="O173" i="6"/>
  <c r="O174" i="6"/>
  <c r="O175" i="6"/>
  <c r="O176" i="6"/>
  <c r="O177" i="6"/>
  <c r="P171" i="6"/>
  <c r="Q171" i="6"/>
  <c r="S171" i="6"/>
  <c r="T171" i="6"/>
  <c r="U171" i="6"/>
  <c r="V171" i="6"/>
  <c r="W173" i="6"/>
  <c r="H171" i="6"/>
  <c r="W171" i="6"/>
  <c r="H164" i="6"/>
  <c r="O164" i="6"/>
  <c r="O165" i="6"/>
  <c r="O166" i="6"/>
  <c r="O167" i="6"/>
  <c r="O168" i="6"/>
  <c r="O169" i="6"/>
  <c r="O170" i="6"/>
  <c r="P164" i="6"/>
  <c r="Q164" i="6"/>
  <c r="S164" i="6"/>
  <c r="T164" i="6"/>
  <c r="U164" i="6"/>
  <c r="V164" i="6"/>
  <c r="W166" i="6"/>
  <c r="J164" i="6"/>
  <c r="W164" i="6"/>
  <c r="H157" i="6"/>
  <c r="O157" i="6"/>
  <c r="O158" i="6"/>
  <c r="O159" i="6"/>
  <c r="O160" i="6"/>
  <c r="O161" i="6"/>
  <c r="O162" i="6"/>
  <c r="O163" i="6"/>
  <c r="P157" i="6"/>
  <c r="Q157" i="6"/>
  <c r="S157" i="6"/>
  <c r="T157" i="6"/>
  <c r="U157" i="6"/>
  <c r="V157" i="6"/>
  <c r="W159" i="6"/>
  <c r="J157" i="6"/>
  <c r="W157" i="6"/>
  <c r="H150" i="6"/>
  <c r="O150" i="6"/>
  <c r="O151" i="6"/>
  <c r="O152" i="6"/>
  <c r="O153" i="6"/>
  <c r="O154" i="6"/>
  <c r="O155" i="6"/>
  <c r="O156" i="6"/>
  <c r="P150" i="6"/>
  <c r="Q150" i="6"/>
  <c r="S150" i="6"/>
  <c r="T150" i="6"/>
  <c r="U150" i="6"/>
  <c r="V150" i="6"/>
  <c r="W152" i="6"/>
  <c r="J150" i="6"/>
  <c r="W150" i="6"/>
  <c r="H143" i="6"/>
  <c r="O143" i="6"/>
  <c r="O144" i="6"/>
  <c r="O145" i="6"/>
  <c r="O146" i="6"/>
  <c r="O147" i="6"/>
  <c r="O148" i="6"/>
  <c r="O149" i="6"/>
  <c r="P143" i="6"/>
  <c r="Q143" i="6"/>
  <c r="S143" i="6"/>
  <c r="T143" i="6"/>
  <c r="U143" i="6"/>
  <c r="V143" i="6"/>
  <c r="W145" i="6"/>
  <c r="J143" i="6"/>
  <c r="W143" i="6"/>
  <c r="H136" i="6"/>
  <c r="O136" i="6"/>
  <c r="O137" i="6"/>
  <c r="O138" i="6"/>
  <c r="O139" i="6"/>
  <c r="O140" i="6"/>
  <c r="O141" i="6"/>
  <c r="O142" i="6"/>
  <c r="P136" i="6"/>
  <c r="Q136" i="6"/>
  <c r="S136" i="6"/>
  <c r="T136" i="6"/>
  <c r="U136" i="6"/>
  <c r="V136" i="6"/>
  <c r="W138" i="6"/>
  <c r="J136" i="6"/>
  <c r="W136" i="6"/>
  <c r="T129" i="6"/>
  <c r="U129" i="6"/>
  <c r="V129" i="6"/>
  <c r="W131" i="6"/>
  <c r="J129" i="6"/>
  <c r="W129" i="6"/>
  <c r="T122" i="6"/>
  <c r="U122" i="6"/>
  <c r="V122" i="6"/>
  <c r="W124" i="6"/>
  <c r="H122" i="6"/>
  <c r="W122" i="6"/>
  <c r="J115" i="6"/>
  <c r="O115" i="6"/>
  <c r="O116" i="6"/>
  <c r="O117" i="6"/>
  <c r="O118" i="6"/>
  <c r="O119" i="6"/>
  <c r="O120" i="6"/>
  <c r="O121" i="6"/>
  <c r="P115" i="6"/>
  <c r="Q115" i="6"/>
  <c r="S115" i="6"/>
  <c r="T115" i="6"/>
  <c r="U115" i="6"/>
  <c r="V115" i="6"/>
  <c r="W117" i="6"/>
  <c r="H115" i="6"/>
  <c r="W115" i="6"/>
  <c r="J108" i="6"/>
  <c r="O108" i="6"/>
  <c r="O109" i="6"/>
  <c r="O110" i="6"/>
  <c r="O111" i="6"/>
  <c r="O112" i="6"/>
  <c r="O113" i="6"/>
  <c r="O114" i="6"/>
  <c r="P108" i="6"/>
  <c r="Q108" i="6"/>
  <c r="S108" i="6"/>
  <c r="T108" i="6"/>
  <c r="U108" i="6"/>
  <c r="V108" i="6"/>
  <c r="W110" i="6"/>
  <c r="H108" i="6"/>
  <c r="W108" i="6"/>
  <c r="U101" i="6"/>
  <c r="V101" i="6"/>
  <c r="W103" i="6"/>
  <c r="U94" i="6"/>
  <c r="V94" i="6"/>
  <c r="W96" i="6"/>
  <c r="J87" i="6"/>
  <c r="O87" i="6"/>
  <c r="O88" i="6"/>
  <c r="O89" i="6"/>
  <c r="O90" i="6"/>
  <c r="O91" i="6"/>
  <c r="O92" i="6"/>
  <c r="O93" i="6"/>
  <c r="P87" i="6"/>
  <c r="Q87" i="6"/>
  <c r="S87" i="6"/>
  <c r="T87" i="6"/>
  <c r="U87" i="6"/>
  <c r="V87" i="6"/>
  <c r="W89" i="6"/>
  <c r="H87" i="6"/>
  <c r="W87" i="6"/>
  <c r="J80" i="6"/>
  <c r="O80" i="6"/>
  <c r="O81" i="6"/>
  <c r="O82" i="6"/>
  <c r="O83" i="6"/>
  <c r="O84" i="6"/>
  <c r="O85" i="6"/>
  <c r="O86" i="6"/>
  <c r="P80" i="6"/>
  <c r="Q80" i="6"/>
  <c r="S80" i="6"/>
  <c r="T80" i="6"/>
  <c r="U80" i="6"/>
  <c r="V80" i="6"/>
  <c r="W82" i="6"/>
  <c r="H80" i="6"/>
  <c r="W80" i="6"/>
  <c r="J73" i="6"/>
  <c r="O73" i="6"/>
  <c r="O74" i="6"/>
  <c r="O75" i="6"/>
  <c r="O76" i="6"/>
  <c r="O77" i="6"/>
  <c r="O78" i="6"/>
  <c r="O79" i="6"/>
  <c r="P73" i="6"/>
  <c r="Q73" i="6"/>
  <c r="S73" i="6"/>
  <c r="T73" i="6"/>
  <c r="U73" i="6"/>
  <c r="V73" i="6"/>
  <c r="W75" i="6"/>
  <c r="H73" i="6"/>
  <c r="W73" i="6"/>
  <c r="U66" i="6"/>
  <c r="V66" i="6"/>
  <c r="W68" i="6"/>
  <c r="U59" i="6"/>
  <c r="V59" i="6"/>
  <c r="W61" i="6"/>
  <c r="U52" i="6"/>
  <c r="V52" i="6"/>
  <c r="W54" i="6"/>
  <c r="J45" i="6"/>
  <c r="O45" i="6"/>
  <c r="O46" i="6"/>
  <c r="O47" i="6"/>
  <c r="O48" i="6"/>
  <c r="O49" i="6"/>
  <c r="O50" i="6"/>
  <c r="O51" i="6"/>
  <c r="P45" i="6"/>
  <c r="Q45" i="6"/>
  <c r="S45" i="6"/>
  <c r="T45" i="6"/>
  <c r="U45" i="6"/>
  <c r="V45" i="6"/>
  <c r="W47" i="6"/>
  <c r="H45" i="6"/>
  <c r="W45" i="6"/>
  <c r="U38" i="6"/>
  <c r="V38" i="6"/>
  <c r="W40" i="6"/>
  <c r="J31" i="6"/>
  <c r="O31" i="6"/>
  <c r="O32" i="6"/>
  <c r="O33" i="6"/>
  <c r="O34" i="6"/>
  <c r="O35" i="6"/>
  <c r="O36" i="6"/>
  <c r="O37" i="6"/>
  <c r="P31" i="6"/>
  <c r="Q31" i="6"/>
  <c r="S31" i="6"/>
  <c r="T31" i="6"/>
  <c r="U31" i="6"/>
  <c r="V31" i="6"/>
  <c r="W33" i="6"/>
  <c r="H31" i="6"/>
  <c r="W31" i="6"/>
  <c r="U24" i="6"/>
  <c r="V24" i="6"/>
  <c r="W26" i="6"/>
  <c r="H10" i="6"/>
  <c r="O10" i="6"/>
  <c r="O11" i="6"/>
  <c r="O12" i="6"/>
  <c r="O13" i="6"/>
  <c r="O14" i="6"/>
  <c r="O15" i="6"/>
  <c r="O16" i="6"/>
  <c r="P10" i="6"/>
  <c r="Q10" i="6"/>
  <c r="S10" i="6"/>
  <c r="T10" i="6"/>
  <c r="U10" i="6"/>
  <c r="V10" i="6"/>
  <c r="W12" i="6"/>
  <c r="J17" i="6"/>
  <c r="O17" i="6"/>
  <c r="O18" i="6"/>
  <c r="O19" i="6"/>
  <c r="O20" i="6"/>
  <c r="O21" i="6"/>
  <c r="O22" i="6"/>
  <c r="O23" i="6"/>
  <c r="P17" i="6"/>
  <c r="Q17" i="6"/>
  <c r="S17" i="6"/>
  <c r="K334" i="6"/>
  <c r="K332" i="6"/>
  <c r="K327" i="6"/>
  <c r="K325" i="6"/>
  <c r="K320" i="6"/>
  <c r="K318" i="6"/>
  <c r="K313" i="6"/>
  <c r="K311" i="6"/>
  <c r="K306" i="6"/>
  <c r="K304" i="6"/>
  <c r="K299" i="6"/>
  <c r="K297" i="6"/>
  <c r="K292" i="6"/>
  <c r="K290" i="6"/>
  <c r="K285" i="6"/>
  <c r="K283" i="6"/>
  <c r="K271" i="6"/>
  <c r="K269" i="6"/>
  <c r="K264" i="6"/>
  <c r="K262" i="6"/>
  <c r="K257" i="6"/>
  <c r="K255" i="6"/>
  <c r="K278" i="6"/>
  <c r="K276" i="6"/>
  <c r="K250" i="6"/>
  <c r="K248" i="6"/>
  <c r="K243" i="6"/>
  <c r="K241" i="6"/>
  <c r="K236" i="6"/>
  <c r="K234" i="6"/>
  <c r="K229" i="6"/>
  <c r="K227" i="6"/>
  <c r="K222" i="6"/>
  <c r="K220" i="6"/>
  <c r="K215" i="6"/>
  <c r="K213" i="6"/>
  <c r="K208" i="6"/>
  <c r="K206" i="6"/>
  <c r="K201" i="6"/>
  <c r="K199" i="6"/>
  <c r="K194" i="6"/>
  <c r="K192" i="6"/>
  <c r="K187" i="6"/>
  <c r="K185" i="6"/>
  <c r="K180" i="6"/>
  <c r="K178" i="6"/>
  <c r="K173" i="6"/>
  <c r="K171" i="6"/>
  <c r="K166" i="6"/>
  <c r="K164" i="6"/>
  <c r="K159" i="6"/>
  <c r="K157" i="6"/>
  <c r="K152" i="6"/>
  <c r="K150" i="6"/>
  <c r="K145" i="6"/>
  <c r="K143" i="6"/>
  <c r="K138" i="6"/>
  <c r="K136" i="6"/>
  <c r="K131" i="6"/>
  <c r="K129" i="6"/>
  <c r="K124" i="6"/>
  <c r="K122" i="6"/>
  <c r="K117" i="6"/>
  <c r="K115" i="6"/>
  <c r="K110" i="6"/>
  <c r="K108" i="6"/>
  <c r="K103" i="6"/>
  <c r="K101" i="6"/>
  <c r="K96" i="6"/>
  <c r="K94" i="6"/>
  <c r="K89" i="6"/>
  <c r="K87" i="6"/>
  <c r="K82" i="6"/>
  <c r="K80" i="6"/>
  <c r="K75" i="6"/>
  <c r="K73" i="6"/>
  <c r="K68" i="6"/>
  <c r="K66" i="6"/>
  <c r="K61" i="6"/>
  <c r="K59" i="6"/>
  <c r="K54" i="6"/>
  <c r="K52" i="6"/>
  <c r="K47" i="6"/>
  <c r="K45" i="6"/>
  <c r="K40" i="6"/>
  <c r="K38" i="6"/>
  <c r="K33" i="6"/>
  <c r="K31" i="6"/>
  <c r="K26" i="6"/>
  <c r="K24" i="6"/>
  <c r="K19" i="6"/>
  <c r="H17" i="6"/>
  <c r="K17" i="6"/>
  <c r="J10" i="6"/>
  <c r="K10" i="6"/>
  <c r="K12" i="6"/>
  <c r="N39" i="2"/>
  <c r="N38" i="2"/>
  <c r="N37" i="2"/>
  <c r="N36" i="2"/>
  <c r="N35" i="2"/>
  <c r="N34" i="2"/>
  <c r="N33" i="2"/>
  <c r="H33" i="2"/>
  <c r="F33" i="2"/>
  <c r="N32" i="2"/>
  <c r="N31" i="2"/>
  <c r="N30" i="2"/>
  <c r="N29" i="2"/>
  <c r="N28" i="2"/>
  <c r="N27" i="2"/>
  <c r="N26" i="2"/>
  <c r="H26" i="2"/>
  <c r="F26" i="2"/>
  <c r="W26" i="2"/>
  <c r="N25" i="2"/>
  <c r="N24" i="2"/>
  <c r="N23" i="2"/>
  <c r="N22" i="2"/>
  <c r="N21" i="2"/>
  <c r="N20" i="2"/>
  <c r="N19" i="2"/>
  <c r="H19" i="2"/>
  <c r="F19" i="2"/>
  <c r="O26" i="2"/>
  <c r="P26" i="2"/>
  <c r="S26" i="2"/>
  <c r="O33" i="2"/>
  <c r="P33" i="2"/>
  <c r="S33" i="2"/>
  <c r="I33" i="2"/>
  <c r="Q26" i="2"/>
  <c r="R26" i="2"/>
  <c r="V26" i="2"/>
  <c r="I26" i="2"/>
  <c r="O19" i="2"/>
  <c r="P19" i="2"/>
  <c r="S19" i="2"/>
  <c r="I19" i="2"/>
  <c r="F12" i="2"/>
  <c r="W10" i="6"/>
  <c r="Q19" i="2"/>
  <c r="R19" i="2"/>
  <c r="V19" i="2"/>
  <c r="Q33" i="2"/>
  <c r="R33" i="2"/>
  <c r="X33" i="2"/>
  <c r="T33" i="2"/>
  <c r="Y33" i="2"/>
  <c r="J33" i="2"/>
  <c r="J35" i="2"/>
  <c r="W19" i="2"/>
  <c r="T26" i="2"/>
  <c r="Y26" i="2"/>
  <c r="Z26" i="2"/>
  <c r="X26" i="2"/>
  <c r="J26" i="2"/>
  <c r="J28" i="2"/>
  <c r="J21" i="2"/>
  <c r="J19" i="2"/>
  <c r="T19" i="2"/>
  <c r="Y19" i="2"/>
  <c r="X19" i="2"/>
  <c r="N14" i="2"/>
  <c r="N15" i="2"/>
  <c r="V33" i="2"/>
  <c r="W33" i="2"/>
  <c r="Z33" i="2"/>
  <c r="Z19" i="2"/>
  <c r="AA21" i="2"/>
  <c r="AA28" i="2"/>
  <c r="AA26" i="2"/>
  <c r="H12" i="2"/>
  <c r="N12" i="2"/>
  <c r="N13" i="2"/>
  <c r="N16" i="2"/>
  <c r="N17" i="2"/>
  <c r="N18" i="2"/>
  <c r="AA33" i="2"/>
  <c r="AA35" i="2"/>
  <c r="AA19" i="2"/>
  <c r="I12" i="2"/>
  <c r="J12" i="2"/>
  <c r="O12" i="2"/>
  <c r="P12" i="2"/>
  <c r="S12" i="2"/>
  <c r="Q12" i="2"/>
  <c r="R12" i="2"/>
  <c r="V12" i="2"/>
  <c r="X12" i="2"/>
  <c r="T12" i="2"/>
  <c r="Y12" i="2"/>
  <c r="J14" i="2"/>
  <c r="W12" i="2"/>
  <c r="Z12" i="2"/>
  <c r="AA14" i="2"/>
  <c r="AA12" i="2"/>
  <c r="W19" i="6"/>
  <c r="W17" i="6"/>
  <c r="T17" i="6"/>
  <c r="V332" i="6"/>
  <c r="V325" i="6"/>
  <c r="V318" i="6"/>
  <c r="V311" i="6"/>
  <c r="V304" i="6"/>
  <c r="V297" i="6"/>
  <c r="V290" i="6"/>
  <c r="U17" i="6"/>
  <c r="V17" i="6"/>
  <c r="V276" i="6"/>
  <c r="V269" i="6"/>
  <c r="V283" i="6"/>
  <c r="U269" i="6"/>
  <c r="W271" i="6"/>
  <c r="U276" i="6"/>
  <c r="W278" i="6"/>
  <c r="U283" i="6"/>
  <c r="W285" i="6"/>
  <c r="U290" i="6"/>
  <c r="W292" i="6"/>
  <c r="U297" i="6"/>
  <c r="W299" i="6"/>
  <c r="U304" i="6"/>
  <c r="W306" i="6"/>
  <c r="U311" i="6"/>
  <c r="W313" i="6"/>
  <c r="U318" i="6"/>
  <c r="W320" i="6"/>
  <c r="U325" i="6"/>
  <c r="W327" i="6"/>
  <c r="U332" i="6"/>
  <c r="W3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Sergio Andres Morales Rivera</author>
  </authors>
  <commentList>
    <comment ref="X241" authorId="0" shapeId="0" xr:uid="{7F7FAF44-0F1B-A949-B30B-469C14A5FFB9}">
      <text>
        <r>
          <rPr>
            <b/>
            <sz val="9"/>
            <color indexed="81"/>
            <rFont val="Tahoma"/>
            <family val="2"/>
          </rPr>
          <t>Sergio Andres Morales Rivera:</t>
        </r>
        <r>
          <rPr>
            <sz val="9"/>
            <color indexed="81"/>
            <rFont val="Tahoma"/>
            <family val="2"/>
          </rPr>
          <t xml:space="preserve">
Humbert no entiendo esta. 
ES UNA SUGERENCIA, QUE SI SE MATERILIZA EL RIESGO Y NO SE RESPONDIO ALGO EN LOS TERMINOS, ENTONCES SE APOYA PARA QUE SE PROYECTE Y SE ENVIE  LA RESPUESTA ASI SEA A DESTIEMPO</t>
        </r>
      </text>
    </comment>
  </commentList>
</comments>
</file>

<file path=xl/sharedStrings.xml><?xml version="1.0" encoding="utf-8"?>
<sst xmlns="http://schemas.openxmlformats.org/spreadsheetml/2006/main" count="1445" uniqueCount="456">
  <si>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</si>
  <si>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</si>
  <si>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</si>
  <si>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</si>
  <si>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</si>
  <si>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</si>
  <si>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</si>
  <si>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</si>
  <si>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</si>
  <si>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</si>
  <si>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</si>
  <si>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</si>
  <si>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</si>
  <si>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</si>
  <si>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</si>
  <si>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</si>
  <si>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</si>
  <si>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</si>
  <si>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</si>
  <si>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</si>
  <si>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</si>
  <si>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</si>
  <si>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</si>
  <si>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</si>
  <si>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</si>
  <si>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</si>
  <si>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</si>
  <si>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</si>
  <si>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</si>
  <si>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</si>
  <si>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</si>
  <si>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</si>
  <si>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</si>
  <si>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</si>
  <si>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</si>
  <si>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</si>
  <si>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</si>
  <si>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</si>
  <si>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</si>
  <si>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</si>
  <si>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</si>
  <si>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</si>
  <si>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</si>
  <si>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</si>
  <si>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</si>
  <si>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</si>
  <si>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</si>
  <si>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</si>
  <si>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</si>
  <si>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</si>
  <si>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</si>
  <si>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</si>
  <si>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</si>
  <si>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</si>
  <si>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</si>
  <si>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</si>
  <si>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</si>
  <si>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</si>
  <si>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</si>
  <si>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ACCIONES DE CONTINGENCIA</t>
  </si>
  <si>
    <t>ÁREA*/ OBJETIVO</t>
  </si>
  <si>
    <t>TIPO DE RIESGO</t>
  </si>
  <si>
    <t>(1) INSIGNIFICANTE</t>
  </si>
  <si>
    <t>ESTRATÉGICO</t>
  </si>
  <si>
    <t>(2) MENOR</t>
  </si>
  <si>
    <t>DE IMAGEN</t>
  </si>
  <si>
    <t>(3) MODERADO</t>
  </si>
  <si>
    <t>OPERATIVO</t>
  </si>
  <si>
    <t>(4) MAYOR</t>
  </si>
  <si>
    <t>(5) CATASTRÓFICO</t>
  </si>
  <si>
    <t>TECNOLOGÍA</t>
  </si>
  <si>
    <t>FECHA DE ACTUALIZACIÓN:</t>
  </si>
  <si>
    <t>ANÁLISIS DEL RIESGO</t>
  </si>
  <si>
    <t>FORMULACIÓN</t>
  </si>
  <si>
    <t>SEGUIMIENTO 1</t>
  </si>
  <si>
    <t>SEGUIMIENTO 2</t>
  </si>
  <si>
    <r>
      <t xml:space="preserve">ACCIÓN: </t>
    </r>
    <r>
      <rPr>
        <sz val="10"/>
        <color theme="1"/>
        <rFont val="Times New Roman"/>
        <family val="1"/>
      </rPr>
      <t>(Marcar con "X")</t>
    </r>
  </si>
  <si>
    <t>P</t>
  </si>
  <si>
    <t>I</t>
  </si>
  <si>
    <t>PROCESO</t>
  </si>
  <si>
    <t>FORMATO</t>
  </si>
  <si>
    <t>GESTIÓN DE MEJORAMIENTO</t>
  </si>
  <si>
    <t>CÓDIGO</t>
  </si>
  <si>
    <t>PÁGINA</t>
  </si>
  <si>
    <t>VERSIÓN</t>
  </si>
  <si>
    <t>VIGENTE DESDE</t>
  </si>
  <si>
    <t>REFORMULACIÓN</t>
  </si>
  <si>
    <t>MAPA DE RIESGOS DE GESTIÓN</t>
  </si>
  <si>
    <t>PERIODO DE EJECUCIÓN</t>
  </si>
  <si>
    <t>M-MEJ-FT-009</t>
  </si>
  <si>
    <t>07</t>
  </si>
  <si>
    <t>Entrega inoportuna de bienes a las dependencias para el desarrollo de sus funciones.</t>
  </si>
  <si>
    <t>A través de actas se registran las novedades que se han presentado y reportado por medio de los distintos correos o comunicaciones, junto con las acciones, compromisos y seguimientos, de los casos presentados.</t>
  </si>
  <si>
    <t>Falta de soporte técnico al software y al hadware</t>
  </si>
  <si>
    <t>Inventario inconsistente y desactualizado.</t>
  </si>
  <si>
    <t>Recepción e Ingreso de Bienes Devolutivos o Bienes de Consumo A-GLO-PR-003
Procedimiento de Egreso de
Bienes Devolutivos o
Elementos de Consumo A-GLO-PR-004
Procedimiento de traspaso
entre dependencias
funcionarios o reintegro de
bienes devolutivos A-GLO-PR-006</t>
  </si>
  <si>
    <t>ALMACÉN E INVENTARIO</t>
  </si>
  <si>
    <t>X</t>
  </si>
  <si>
    <t>Entrega extemporanea de bienes a las dependencias.
Si se presenta novedad, el Técnico(a) Administrativo(a) o Auxiliar Administrativo encargado del tramite de los formatos solicitud de bienes de consumo o devolutivos  A-GLO-FT-004, 009 ,Solicitud de traspaso entre dependencias, Funcionarios o Reintegro de bienes devolutivos A-GLO-FT-009, se comunica a traves de via telefonica o de los canales virtuales con el  encargado de la bodega, para que este realice la consulta de los saldos registrados en la Tarjeta Kardex A-GLO-FT-007, para confrontar el inventario fisico, y entregar la informacion requerida.
Realización extemporanea de inventarios, incumpliendo el cronograma de toma fisica de inventarios aprobado por el Comite de Inventarios, afectando las actividades de atencion de los NNAJ o labores administrativas.
Falta de optimizacion del tiempo y de recursos en el control de bienes a través de las herramientas tecnologicas (codigo de barras)
Envio extemporaneo de informacion a cllientes internos y clientes externos (entes de control y demás)</t>
  </si>
  <si>
    <t>01-01-2019 - 31-10-2019</t>
  </si>
  <si>
    <t>Desgaste operativo para ubicar bienes. 
Inoportunidad en el reporte de la infomacion ocacionanado retrazos en la atencion a los usuarios internos (tramite de certificaciones de inexistencias) y externos (tramite de requerimientos).
Reprocesos de actividades y aumento de la carga operativa.</t>
  </si>
  <si>
    <t>Fallas en la prestación del servicio.
Quejas y reclamos por parte de los funcionarios o responsables de proceso y beneficiarios</t>
  </si>
  <si>
    <t>Cada que se presente una falla, error, novedad en la operación de las bases de datos del Software SiCapital, asi como en el hardware, se hace la correspondiente comunicación a través de via telefonica o de los canales virtuales con el funcionario o contratista designado por el Área de Sistemas para brindar el soporte técnico requerido en los procesos de operacion de software y hardware  de acuerdo con las politicas establecidas por el Area de Sistemas y la normatividad vigente que rige a el Área de Almacén e Inventarios</t>
  </si>
  <si>
    <t>A través de actas se registran las novedades que se han presentado y reportado por medio de los distintas correos o comunicaciones, junto con las correcciones realizadas y las actualizaciones de información a que haya lugar.</t>
  </si>
  <si>
    <t>No Controlar las existencias en bodegas, por fallas del sistema. 
Incumplimiento en la programación del
transporte por mantenimiento preventivo o correctivo.
Demoras en el flujo de la información (Formatos mal diligenciados)
La ausencia de planeación estratégica</t>
  </si>
  <si>
    <t>Procedimiento Egreso de Bienes Devolutivos o Elementos de Consumo A-GLO-PR-004.
El control se realiza en el aplicativo: Si Capital, se debe verificar la existencia en bodega de los bienes solicitados con base a la información registrada en el formato “Solicitud de bienes de consumo o devolutivos A-GLO-FT-004”, Técnico(a) Administrativo(a) o Auxiliar Administrativo encargado de ello,</t>
  </si>
  <si>
    <t xml:space="preserve">Entrega extemporánea de bienes a las dependencias.
Si se presenta novedad, el Técnico(a) Administrativo(a) o Auxiliar Administrativo encargado de la revisión (tramite de certificaciones de inexistencias y de requerimientos), se comunica a través de vía telefónica o de los canales virtuales con el  encargado de la bodega, para que este realice la consulta de los saldos registrados en la Tarjeta Kardex A-GLO-FT-007, para confrontar el inventario físico, y entregar la información requerida.
</t>
  </si>
  <si>
    <t>Cada que se presente una falla, error, novedad en la operación de las bases de datos del Software Si Capital, se hace la correspondiente comunicación a través de vía telefónica o de los canales virtuales con el funcionario o contratista designado por el Área de Sistemas para brindar el soporte técnico requerido en los procesos operación de software, para que haga las correspondientes versiones y ajustes de acuerdo con las políticas establecidas por el Área de Sistemas y la normatividad vigente que rige a el Área de Almacén e Inventarios</t>
  </si>
  <si>
    <r>
      <rPr>
        <b/>
        <sz val="10"/>
        <color theme="1"/>
        <rFont val="Times New Roman"/>
        <family val="1"/>
      </rPr>
      <t>ATENCIÓN A LA CIUDADANÍA</t>
    </r>
    <r>
      <rPr>
        <sz val="10"/>
        <color theme="1"/>
        <rFont val="Times New Roman"/>
        <family val="1"/>
      </rPr>
      <t xml:space="preserve">
Dar respuesta en términos de coherencia, calidad, calidez y oportunidad a los requerimientos realizados por parte de las y los ciudadanos al IDIPRON a través de los diferentes canales de comunicación que se encuentran dispuestos para tal fin.</t>
    </r>
  </si>
  <si>
    <t xml:space="preserve">ATENCIÓN A LA CIUDADANÍA
</t>
  </si>
  <si>
    <t xml:space="preserve">
*La información del proceso se guarda directamente en el equipo.
*Se presentan esporádicamente fallos en el servicio de electricidad afectando los equipos de cómputo.
*Se presentan fallas de conexión en las carpetas compartidas de Atención a la ciudadanía donde se registra la totalidad de la información. 
*No se tiene destinado un servidor específico para guardar la información que hace parte del área de atención a la ciudadanía.
</t>
  </si>
  <si>
    <t xml:space="preserve">
Pérdida de información del área almacenada en el computador del responsable de Atención al ciudadano y el de sus colaboradores.
</t>
  </si>
  <si>
    <t xml:space="preserve">
*Perdida de información del proceso.
*Imposibilidad de realizar seguimientos a los requerimientos ciudadanos.
*Perdida de trabajos, planes, informes, documentos requeridos para dar cumplimiento a las metas y objetivos del proceso.
</t>
  </si>
  <si>
    <t xml:space="preserve">Copias de seguridad periodicas de la base de datos de los equipos de computo, previa solicitud al área de sistemas.
</t>
  </si>
  <si>
    <t xml:space="preserve">*Utilizar copias de seguridad personales  de la base de datos que hagan parte del área.
*Restablecer la información mediante el archivo físico.
</t>
  </si>
  <si>
    <t>ENERO A DICIEMBRE 2019</t>
  </si>
  <si>
    <t>Copias de seguridad periódicas de la base de datos de requerimientos y demas información de la dependencia, previa solicitud al área de sistemas.
Realizar copias de seguridad manual a la información del proceso.</t>
  </si>
  <si>
    <t xml:space="preserve">*Acta de reunión.
*Correos electrónico institucional
</t>
  </si>
  <si>
    <t>Falta de diligencia por parte de los responsables de Upi/comedores, quienes no cumplen con los tiempos de apertura del buzón y el envío dela respectiva acta de apertura.</t>
  </si>
  <si>
    <t xml:space="preserve">Se establece que los responsables de Upi/comedores no cumplen con los tiempos de apertura del buzón de sugerencias y el envío de la respectiva acta de apertura. </t>
  </si>
  <si>
    <t>*Incumplimiento normativo.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</si>
  <si>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Acción Correctiva: Realizar las gestiones y/o acciones necesarias para que los responsables de UPIs/comedores, cumplan con los tiempos de apertura del buzón de sugerencias y el envío de la correspondiente acta de apertura.
Acción Preventiva: Realizar visita a las diferentes sedes y comedores de la Entidad, a fin de brindar  diagnóstico y seguimiento al estado de los buzones de sugerencias como canal efectivo de comunicación con los ciudadanos.</t>
  </si>
  <si>
    <t xml:space="preserve">
Solicitar por intermedio del jefe inmediato del área o subdirección a la cual pertenecen o dependen las UPI, el direccionamiento de las correspondientes actas de apertura para ajustar el cumplimiento de los tiempos y fechas para la apertura del buzón de sugerencias.
</t>
  </si>
  <si>
    <t>Realizar visita a las diferentes sedes y comedores de la Entidad, a fin de brindar  diagnóstico y seguimiento al estado de los buzones de sugerencias como canal efectivo de comunicación con los ciudadanos.
Brindar capacitaciones referentes al manejo del Buzon de Sugerencias de las Unidades.
Realizar seguimiento de las aperturas de buzones ciudadanos y generar los correspondientes llamados de atención a las unidades de protección integral, sedes y dependencias</t>
  </si>
  <si>
    <t xml:space="preserve">*Actas de reunión 
*Capacitación
*informe
</t>
  </si>
  <si>
    <t>Administraciòn y manejo de redes sociales al área de atención a la ciudadanía</t>
  </si>
  <si>
    <t xml:space="preserve">*Imposibilidad de realizar seguimiento adecuado al canal Redes Sociales por parte del área de atención a la ciudadanía. </t>
  </si>
  <si>
    <t>*Afectación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</si>
  <si>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 xml:space="preserve">Formular estrategias y/o acciones  tendientes a una colaboración  reciproca entre la Proceso de Atención a la Ciudadanía y Grupo de Trabajo de Comunicaciones para  la gestión de respuestas a las solicitudes por parte de la ciudadanía  generadas por medio de redes sociales, como la elaboración de un reporte mensual de las mismas. </t>
  </si>
  <si>
    <t xml:space="preserve">
Solicitar una reunión o mesa de trabajo con área respectiva, con el fin de evidenciar el acaecimiento del riesgo y la propuesta de acciones a tomar para mitigarlo.
</t>
  </si>
  <si>
    <t xml:space="preserve">Realizar seguimiento a las estrategias entre el Proceso y el Grupo de Trabajo de Comunicaciones para  la gestión de respuestas a las solicitudes por parte de la ciudadanía  generadas por medio de redes sociales, como la elaboración de un reporte mensual de las mismas. </t>
  </si>
  <si>
    <t xml:space="preserve">
*Acta de reunión
*Reporte Mensual.
</t>
  </si>
  <si>
    <t xml:space="preserve">
*Falta de cualificación/entrenamiento de los servidores públicos asignados a los procedimientos de atención al ciudadano.
*Falla en los canales de comunicación establecidos para comunicación con el ciudadano.
* Inadecuada tipificación de PQRS.
*Demora en los tiempos por parte de las áreas asignadas para dar respuesta a un requerimiento.
*Falta de personal en las diferentes áreas para tramitar y cargar las respuestas a los requerimientos ciudadanos en el aplicativo Sistema Distrital de Quejas y Soluciones (SDQS).
</t>
  </si>
  <si>
    <t xml:space="preserve">
Inadecuado trámite o demora en la respuesta de los requerimientos ciudadanos asignados a la entidad.
</t>
  </si>
  <si>
    <t xml:space="preserve">
*Vencimiento de los términos legales de respuesta para atender solicitudes a la ciudadanía.
*Denuncias e interposición de otras acciones ciudadanas.
*Procesos disciplinarios a los funcionarios responsables del no cumplimiento.
*Afectación de la imagen institucional.
 *Hallazgos de entidades de vigilancia y control
</t>
  </si>
  <si>
    <r>
      <t xml:space="preserve">Se tienen asignados a dos funcionarios en el área quienes realizan y apoyan las siguientes acciones.
</t>
    </r>
    <r>
      <rPr>
        <b/>
        <sz val="10"/>
        <rFont val="Times New Roman"/>
        <family val="1"/>
      </rPr>
      <t xml:space="preserve">1. </t>
    </r>
    <r>
      <rPr>
        <sz val="10"/>
        <rFont val="Times New Roman"/>
        <family val="1"/>
      </rPr>
      <t xml:space="preserve">Seguimiento periódico y continuo a las PQRS para vigilar el cumplimiento a los términos establecidos por la Ley 1755 de 2015.
</t>
    </r>
    <r>
      <rPr>
        <b/>
        <sz val="10"/>
        <rFont val="Times New Roman"/>
        <family val="1"/>
      </rPr>
      <t xml:space="preserve">2. </t>
    </r>
    <r>
      <rPr>
        <sz val="10"/>
        <rFont val="Times New Roman"/>
        <family val="1"/>
      </rPr>
      <t xml:space="preserve">Formato de control de requerimientos ciudadanos A-ACI-FT-003 formulado y parametrizado para la determinación de los tiempos de vencimiento de respuesta a ciudadanos vía PQRS.
</t>
    </r>
    <r>
      <rPr>
        <b/>
        <sz val="10"/>
        <rFont val="Times New Roman"/>
        <family val="1"/>
      </rPr>
      <t xml:space="preserve">3. </t>
    </r>
    <r>
      <rPr>
        <sz val="10"/>
        <rFont val="Times New Roman"/>
        <family val="1"/>
      </rPr>
      <t xml:space="preserve">Asignación oportuna al área que corresponda, para tramitar las PQRS.
</t>
    </r>
    <r>
      <rPr>
        <b/>
        <sz val="10"/>
        <rFont val="Times New Roman"/>
        <family val="1"/>
      </rPr>
      <t xml:space="preserve">4. </t>
    </r>
    <r>
      <rPr>
        <sz val="10"/>
        <rFont val="Times New Roman"/>
        <family val="1"/>
      </rPr>
      <t xml:space="preserve">Administración del Sistema Distrital de Quejas y Soluciones-SDQS.
</t>
    </r>
    <r>
      <rPr>
        <b/>
        <sz val="10"/>
        <rFont val="Times New Roman"/>
        <family val="1"/>
      </rPr>
      <t xml:space="preserve">5. </t>
    </r>
    <r>
      <rPr>
        <sz val="10"/>
        <rFont val="Times New Roman"/>
        <family val="1"/>
      </rPr>
      <t xml:space="preserve">Control archivístico de PQRS y respuestas.
</t>
    </r>
    <r>
      <rPr>
        <b/>
        <sz val="10"/>
        <rFont val="Times New Roman"/>
        <family val="1"/>
      </rPr>
      <t xml:space="preserve">6. </t>
    </r>
    <r>
      <rPr>
        <sz val="10"/>
        <rFont val="Times New Roman"/>
        <family val="1"/>
      </rPr>
      <t xml:space="preserve">Auditoría interna y formulación como seguimiento de planes de mejoramiento.
</t>
    </r>
    <r>
      <rPr>
        <b/>
        <sz val="10"/>
        <rFont val="Times New Roman"/>
        <family val="1"/>
      </rPr>
      <t xml:space="preserve">7. </t>
    </r>
    <r>
      <rPr>
        <sz val="10"/>
        <rFont val="Times New Roman"/>
        <family val="1"/>
      </rPr>
      <t xml:space="preserve">Informes periódicos del desempeño del proceso de atención al Ciudadano al Subdirector Administrativo del Instituto.
</t>
    </r>
    <r>
      <rPr>
        <b/>
        <sz val="10"/>
        <rFont val="Times New Roman"/>
        <family val="1"/>
      </rPr>
      <t>8.</t>
    </r>
    <r>
      <rPr>
        <sz val="10"/>
        <rFont val="Times New Roman"/>
        <family val="1"/>
      </rPr>
      <t xml:space="preserve"> Indicadores de calidad, coherencia y oportunidad.
</t>
    </r>
    <r>
      <rPr>
        <b/>
        <sz val="10"/>
        <rFont val="Times New Roman"/>
        <family val="1"/>
      </rPr>
      <t xml:space="preserve">9. </t>
    </r>
    <r>
      <rPr>
        <sz val="10"/>
        <rFont val="Times New Roman"/>
        <family val="1"/>
      </rPr>
      <t xml:space="preserve">Canalización adecuada y oportuna de los requerimientos que son competencia del Instituto.
</t>
    </r>
  </si>
  <si>
    <t xml:space="preserve">
*Presentación de espacios de retroalimentación en los que se identifique la falla para fomentar la capacidad de mejora.
*Informes dirigidos a los responsables de las respectivas áreas o dependencias para que se formulen planes de mejoramiento tendientes a mitigar o disminuir el riesgo.
</t>
  </si>
  <si>
    <t xml:space="preserve">*Fomentar espacios de cualificación de los funcionarios respecto a los términos y modalidades descritas en la ley 1755 de 2017.
*Continuar con los controles y alertas semanales por parte de la oficina de atención a la ciudadanía hacia las demás dependencias del instituto. 
*Realizar dos (2) campañas al Interior de la Entidad donde se plantee el manejo y gestión de las PQRS, el trato prioritario de las peticiones presentadas por menores de edad y aquellas relacionadas con el reconocimiento de un derecho fundamental y tiempos de respuesta de los derechos de petición y PQRS allegadas a la Entidad
</t>
  </si>
  <si>
    <t>*Actas de reunión 
*Correos Institucionales
*Instrumentos ajustados
*Informes trimestrales PQRSD</t>
  </si>
  <si>
    <t>*Complejidad y dificultad en la  realización de la encuesta de Percepción de Servicio a la Ciudadania por parte del ciudadano.   *Desconocimiento de la herramienta encuesta de Percepción de Servicio a la Ciudadania por parte del Ciudadano.</t>
  </si>
  <si>
    <t>*Desconocimiento de la percepción del ciudadano frente al servicio que presta la entidad. *Imposibilidad de toma de deciciones y directivas para mejorar el servicio al ciudadano.                                              *Imposibilidad de formular estartegias frente a  riesgos de gestión y corrupción.</t>
  </si>
  <si>
    <t xml:space="preserve">*Afectación de la imagen institucional.
*Imposibilidad de toma de decisiones y acciones de mejora de los servicios.
*Imposibilidad de medir índices e indicadores de satisfacción.
*Falta de interacción y participación del ciudadano con la entidad.
</t>
  </si>
  <si>
    <t>*Actualización de la encuesta de Percepción de Servicio a la Ciudadanía, de conformidad a las directrices planteadas en el ultimo Comité de atención a la Ciudadanía del año 2017.                                *Formulación de capacitaciones a los funcionarios y beneficiarios del instituto referentes a la importancia del proceso de atención a la ciudadanía y encuesta de Percepción del servicio al ciudadano.</t>
  </si>
  <si>
    <t xml:space="preserve">
*Presentación de espacios de retroalimentación en los que se identifique la falla para fomentar la capacidad de mejora.
*Formulación de nuevas estrategias tendientes a fomentar el uso por parte del ciudadano de la encuesta de Percepción de Servicio al ciudadano.
</t>
  </si>
  <si>
    <t>* Realizar seguimiento trimestral de los diferentes PRQS y demas requerimientos ciudadanos y realizar seguimiento a la Encuesta de Percepción a la Ciudadanía</t>
  </si>
  <si>
    <t xml:space="preserve">*Acta de reunión.
*Presentación Capacitación
*Formato Actualizado SDQS proceso atención a la ciudadanía.
</t>
  </si>
  <si>
    <r>
      <t>GESTIÓN AMBIENTAL /</t>
    </r>
    <r>
      <rPr>
        <i/>
        <sz val="10"/>
        <rFont val="Times New Roman"/>
        <family val="1"/>
      </rPr>
      <t>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r>
    <r>
      <rPr>
        <b/>
        <sz val="10"/>
        <rFont val="Times New Roman"/>
        <family val="1"/>
      </rPr>
      <t>.</t>
    </r>
  </si>
  <si>
    <r>
      <t xml:space="preserve">GRUPO DE TRABAJO DE GESTION AMBIENTAL / </t>
    </r>
    <r>
      <rPr>
        <i/>
        <sz val="10"/>
        <rFont val="Times New Roman"/>
        <family val="1"/>
      </rPr>
      <t>Desarrollar mediante mejora continua, estrategias de educación ecológica con los niños, niñas, adolescentes y Jóvenes-NNAJ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</si>
  <si>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FALTA DE MANTENIMIENTO Y LIMPIEZA DE LAS TRAMPAS DE GRASAS UBICADAS EN LAS ZONAS DE PREPARACION DE ALIMENTOS  DE LAS SEDES PROPIAS DEL INSTITUTO O AQUELLAS QUE ESTEN BAJO SU RESPONSABILIDAD - SEGÚN EL INSTRUCTIVO - LIMPIEZA DE TRAMPAS DE GRASA - CÓDIGO A-GAM-IN-011.</t>
  </si>
  <si>
    <r>
      <t xml:space="preserve">* Contaminación al recurso hídrico por alteracion de parametos de calidad de vertimientos domésticos, lo cual genera malos olores en la Unidad e incumplimiento normativo </t>
    </r>
    <r>
      <rPr>
        <sz val="10"/>
        <color rgb="FFFF0000"/>
        <rFont val="Times New Roman"/>
        <family val="1"/>
      </rPr>
      <t xml:space="preserve">
</t>
    </r>
  </si>
  <si>
    <r>
      <t xml:space="preserve">*Afectación del recurso hídrico y del Suelo.                                                  *Incumplimiento del Instructivo: Limpieza de Trampas de Grasa-Código A-GAM-IN-011.        </t>
    </r>
    <r>
      <rPr>
        <sz val="10"/>
        <color theme="8"/>
        <rFont val="Times New Roman"/>
        <family val="1"/>
      </rPr>
      <t xml:space="preserve"> </t>
    </r>
    <r>
      <rPr>
        <sz val="10"/>
        <rFont val="Times New Roman"/>
        <family val="1"/>
      </rPr>
      <t xml:space="preserve">                  *Requerimientos por parte de la Secretaría Distrital de Ambiente y/o imposición de medidas preventivas
*Malos oleres y proliferacion de vectores
*Multas, sanciones para el Instituto.</t>
    </r>
  </si>
  <si>
    <t xml:space="preserve">*Evaluar la eficacia de las capacitaciones realizadas en relación al instructivo   - LIMPIEZA DE TRAMPAS DE GRASA - CÓDIGO A-GAM-IN-011. 
* Verificar la limpieza superficial de la trampa mediante el formato  - REGISTRO DE ACTIVIDADES DE LIMPIEZA Y MANTENIMIENTO DE LAS TRAMPAS DE GRASA - A-GAM-FT-005, Versión 2, del 22/12/2017.
* Visitas a las Sedes y Unidades - Formato -SEGUIMIENTO A LOS PROGRAMAS PIGA Y MANUAL DE SANEAMIENTO BÁSICO -  Código A-GAM-FT-014 - Versión 02 , del 11/10/2017.
</t>
  </si>
  <si>
    <t xml:space="preserve">Realizar e implementar una Acción Correctiva, donde se identifiquen las causas y el plan de Acción con las partes interesadas. Realizar un seguimiento hasta su cierre.                        
Requerir informe al Responsable de la Unidad sobre las posibles causas que conllevaron a afectar el recurso hídrico, deberá reportar los soportes del recogido superficial de sólidos en las trampas de grasa. Una vez se analice la situación informar al Subdirector Técnico Administrativo y Financiero para que tome las medidas del caso.
</t>
  </si>
  <si>
    <t>Del 01 de enero al 31 de diciembre 2019</t>
  </si>
  <si>
    <r>
      <t>* Realizar (1) actividad de formación y/o capacitación al personal manipulador de alimentos o cocina y al área de infraestructura en relación al INSTRUCTIVO - LIMPIEZA DE TRAMPAS DE GRASA - CÓDIGO A-GAM-IN-011.     
 * Programar visitas de seguimiento y verificar por parte del Área de Gestión Ambiental - Formato  los registros de limpieza y mantenimiento en las diferentes Unidades con cocina y Comedores.
* Realizar la programación de mantenimiento de trampas de grasa</t>
    </r>
    <r>
      <rPr>
        <b/>
        <sz val="10"/>
        <rFont val="Times New Roman"/>
        <family val="1"/>
      </rPr>
      <t xml:space="preserve"> (</t>
    </r>
    <r>
      <rPr>
        <b/>
        <i/>
        <sz val="10"/>
        <rFont val="Times New Roman"/>
        <family val="1"/>
      </rPr>
      <t>Área de Mantenimiento de Bienes Inmuebles - Infraestructura</t>
    </r>
    <r>
      <rPr>
        <b/>
        <sz val="10"/>
        <rFont val="Times New Roman"/>
        <family val="1"/>
      </rPr>
      <t xml:space="preserve">) </t>
    </r>
    <r>
      <rPr>
        <sz val="10"/>
        <rFont val="Times New Roman"/>
        <family val="1"/>
      </rPr>
      <t xml:space="preserve">y coordinar con el Área de Gestión Ambiental la programación de recolección de lodos de las trampas de grasa, los cuales son gestionados como residuos peligrosos.
* Realizar anualmente la caracterización de vertimientos
*Realizar un seguimiento y control al resultado de las caracterizaciones de vertimientos  realizadas.       </t>
    </r>
    <r>
      <rPr>
        <sz val="10"/>
        <color theme="8"/>
        <rFont val="Times New Roman"/>
        <family val="1"/>
      </rPr>
      <t xml:space="preserve">                                                                                                                       </t>
    </r>
  </si>
  <si>
    <t xml:space="preserve">
*Registro de asistencia Comité, Junta, Reunión, Capacitación y/o Actividades de Bienestar A-GDH-FT-010
* Actas de visita por parte del Área de Gestión Ambiental -  Formato -SEGUIMIENTO A LOS PROGRAMAS PIGA Y MANUAL DE SANEAMIENTO BÁSICO - Código A-GAM-FT-014.
* Formato: REGISTRO DE ACTIVIDADES DE LIMPIEZA SUPERFICIAL Y MANTENIMIENTO DE LAS TRAMPAS DE GRASA, A-GAM-FT-005.
* Informe de Caracterizacion de vertimientos 
* Resultados de las caracterizaciones y documentos de análisis </t>
  </si>
  <si>
    <t>SI</t>
  </si>
  <si>
    <t>POR LOS ANTIGUOS DISEÑOS Y PLANIMETRIA HÍDRRAULICA DE ALGUNAS SEDES  DEL INSTITUTO, EXISTE LA INADECUADA SEPARACIÓN DE REDES DE AGUAS SERVIDAS, DE AGUAS GENERADAS EN LAS ACTIVIDADES DE PREPARACIÓN DE ALIMENTOS Y AGUAS LLUVIAS</t>
  </si>
  <si>
    <t>* Contaminación al recurso hídrico y sus afluentes.
* Incumplimiento en los párametros establecidos en la normatividad ambiental vigente (Resolución SDA 3957/2009 y Resolución MADS 631 del 2015.</t>
  </si>
  <si>
    <t>* Afectación a la salud humana. 
* Requerimientos por parte de la Secretaría Distrital de Ambiente y/o imposición de medidas preventivas
* Multas y/o sanciones para el Instituto.                                                       
* Afectación al recurso hídrico y al suelo</t>
  </si>
  <si>
    <r>
      <t>Diagnostico general del estado de las Unidades de Protección Integral. (</t>
    </r>
    <r>
      <rPr>
        <i/>
        <sz val="10"/>
        <rFont val="Times New Roman"/>
        <family val="1"/>
      </rPr>
      <t>Área de Mantenimiento de Bienes Inmuebles - Infraestructura</t>
    </r>
    <r>
      <rPr>
        <sz val="10"/>
        <rFont val="Times New Roman"/>
        <family val="1"/>
      </rPr>
      <t xml:space="preserve">) </t>
    </r>
  </si>
  <si>
    <t xml:space="preserve">Informar al Subdirector Administrativo a través de un memorando y/o correo electrónico de la situación para que se tomen las medidas correspondientes. </t>
  </si>
  <si>
    <t>* Realizar seguimiento a las acciones resultantes de la visita conjunta entre el Área de Mantenimiento de Bienes Inmuebles - Infraestructura y el Área de Gestión Ambiental a la Unidad el Perdomo en el año 2018</t>
  </si>
  <si>
    <t xml:space="preserve">* Acta de reunión A-GDO-FT-004
</t>
  </si>
  <si>
    <t xml:space="preserve">INCUMPLIMIENTO DE LAS BUENAS PRÁCTICAS DE GESTION AMBIENTAL  EN LOS TALLERES EN EL INSTITUTO </t>
  </si>
  <si>
    <t>* Contaminación al recurso hídrico y suelo, por residuos peligrosos generados en los Talleres del Instituto.</t>
  </si>
  <si>
    <t>* Afectación a la salud humana. 
* Requerimientos por parte de la Secretaría Distrital de Ambiente y/o imposición de medidas preventivas
* Multas y/o sanciones para el Instituto.                                                       
* Afectación al recurso Hídrico, aire y al suelo.</t>
  </si>
  <si>
    <t xml:space="preserve">* Creación y socialización del instructivo sobre el desengrase de manos en los Talleres donde su materia prima son residuos peligrosos como aceite usado, lubricantes, pinturas, tintas, entre otros.  
* Manual - Plan de Gestión Integral de Residuos peligrosos - Código A-GAM-MA-003. </t>
  </si>
  <si>
    <t xml:space="preserve">Requerir informe al Responsable de la Unidad sobre las posibles causas que afectaron el recurso hídrico, así mismo que reporte las evidencias que soporten la sensibilización a los NNAJ sobre la implementación de buenas prácticas en los Talleres donde su materia prima son residuos peligrosos. Una vez se analice la situación informar al Subdirector Técnico Administrativo y Financiero para que tome las medidas pertinentes.
</t>
  </si>
  <si>
    <t xml:space="preserve">* Realizar visita a las Unidades por parte del Área de Gestión Ambiental -  Formato "SEGUIMIENTO A LOS PROGRAMAS PIGA Y MANUAL DE SANEAMIENTO BÁSICO" - Código A-GAM-FT-014.
* Realizar anualmente la caracterización de vertimientos.
* Realizar un seguimiento y control al resultado de las caracterizaciones realizadas.                                                                                                                                                                                                                                                                                                                     
*Incluir criterios de sostenibilidad ambiental en compras de materias primas por "amigables con el medio ambiente" con el fin de reducir la peligrosidad y la afectación.                                            
*Divulgar lineamientos para la gestión de residuos en talleres                                                                
* Implementar y divulgar el instructivo de desengrase de manos  en los talleres del Instituto. </t>
  </si>
  <si>
    <t xml:space="preserve">* Actas de visita por parte del Área de Gestión Ambiental -  Formato -SEGUIMIENTO A LOS PROGRAMAS PIGA Y MANUAL DE SANEAMIENTO BÁSICO - Código A-GAM-FT-014.
*Informe de caracterización y documentos de análisis.
*Estudio previo de los procesos de selección
*Documento de lineamientos 
* (1) Instructivo desengrase de manos e implementación de buenas prácticas en los Talleres del Instituto.
</t>
  </si>
  <si>
    <r>
      <t xml:space="preserve">INDECUADA ROTULACIÓN Y ALMACENAMIENTO DE LOS RESIDUOS PELIGROSOS EN LAS SEDES DEL INSTITUTO.  FALTA DE UN MECANISMO DE MEDICION DE LA EFICACIA DE LA CAPACITACION DEL ENCARGADO SOBRE LOS RESIDUOS PELIGROSOS   Y NO PELIGROSOS             </t>
    </r>
    <r>
      <rPr>
        <sz val="10"/>
        <color theme="8"/>
        <rFont val="Times New Roman"/>
        <family val="1"/>
      </rPr>
      <t xml:space="preserve">                             </t>
    </r>
    <r>
      <rPr>
        <sz val="10"/>
        <rFont val="Times New Roman"/>
        <family val="1"/>
      </rPr>
      <t xml:space="preserve">      </t>
    </r>
  </si>
  <si>
    <t>* Contaminación al recurso hídrico y/o suelo, afectando la salud humana y al ambiente.</t>
  </si>
  <si>
    <t>* Requerimientos por parte de la Secretaría Distrital de Ambiente y de la Secretaría Distrital de Salud.
* Multas y/o sanciones para el Instituto.
* Posible afectación a la salud humana.
* Presencia de roedores y otros vectores                                       
*Posibles accidentes laborales o ambientales</t>
  </si>
  <si>
    <t>* Manual - Plan de Gestión Integral de Residuos Peligrosos - Versión 01 - Código -A-GAM-MA-003. 
* Manual Gestión Integral de Residuos - Versión 01 - Código - A-GAM-MA-002.</t>
  </si>
  <si>
    <t xml:space="preserve"> 
Informar al gestor ambiental de la entidad a fin de que tome las medidas correspondientes al incumplimiento de lo establecido  en los Manuales de Gestión integral de residuos sobre el adecuado almacenamiento de los residuos generados en el Instituto. </t>
  </si>
  <si>
    <r>
      <t xml:space="preserve">* Realizar visitas de seguimiento y verificar por parte del Área de Gestión Ambiental la clasificación y almacenamiento de residuos peligrosos y no peligrosos -  Formato "SEGUIMIENTO A LOS PROGRAMAS PIGA Y MANUAL DE SANEAMIENTO BÁSICO" - Código A-GAM-FT-014. 
* Capacitación al personal designado en cada Sede y Unidad del Instituto quienes son los encargados del manejo y almacenamiento temporal de los residuos peligrosos., respecto a los Manuales (1). Plan de Gestión Integral de Residuos Peligrosos - A-GAM-MA-003; (2). Gestión Integral de Residuos - A-GAM-MA-002.                                                                                                                        
*Evaluar la efectividad de las capacitaciones realizadas en relación al  (1). Plan de Gestión Integral de Residuos Peligrosos - A-GAM-MA-003; (2). Gestión Integral de Residuos - A-GAM-MA-002.                                                                                                                                                       
*Elaborar y divulgar pieza explicativa de la forma de diligenciamiento, frecuencia y uso del rotulo de disposición de residuos sólidos peligrosos A-GAM-FT-012             </t>
    </r>
    <r>
      <rPr>
        <sz val="10"/>
        <color theme="8"/>
        <rFont val="Times New Roman"/>
        <family val="1"/>
      </rPr>
      <t xml:space="preserve">                                                                                             </t>
    </r>
  </si>
  <si>
    <t>INADECUADO ALMACENAMIENTO Y CLASIFICACIÓN DE RESIDUOS PELIGROSOS Y NO PELIGROSOS EN LAS DIFERENTES SEDES Y UNIDADES DEL INSTITUTO</t>
  </si>
  <si>
    <t>* Incumplimiento en las condiciones físicas del área de almacenamiento de residuos peligrosos y no peligrosos que son almacenados temporalmente en las Sedes del Instituto.</t>
  </si>
  <si>
    <t>* Requerimientos por parte de las Secretarías Distritales de Ambiente y de Salud.
* Riesgos a la salud humana y al ambiente.
* Multas, sanciones para el Instituto.                                                  
*Accidentes laborales o ambientales.                                                          
*Afectación a recursos naturales.</t>
  </si>
  <si>
    <t>* Actas de visitas a las Sedes y Unidades - Formato -SEGUIMIENTO A LOS PROGRAMAS PIGA Y MANUAL DE SANEAMIENTO BÁSICO -  Código A-GAM-FT-014 - Versión 02 , del 11/10/2017, visitas en las cuales se verificarán las áreas de almacenamiento temporal de residuos en las diferentes Sedes y Unidades del Instituto.</t>
  </si>
  <si>
    <t xml:space="preserve">
* Informar al Gestor Ambiental del incumplimiento de las recomendaciones dadas desde el  Área de Gestión Ambiental para  las intervenciones requeridas de los cuartos de almacenamiento con el fin de que se tomen las medidas de contingencia pertinentes                                  *Tomar las medidas correctivas necesarias con el fin de lograr la adecuada disposición de residuos. </t>
  </si>
  <si>
    <t xml:space="preserve">
  * Seguimiento y control de los aspectos a mejorar para el correcto almacenamiento de residuos plasmados en las actas de visitas a las sedes del Instituto. (1) Recomendaciones técnicas por parte del Área de Gestión Ambiental, generados del 2018.                                                                         
 *Formación y/o capacitación al los encargados de la identificación y rotulación de los residuos generados.                                                                            
*Evaluar la eficacia de la formación o de las capacitaciones realizadas. 
*Actualizar fichas de caracterizacion de los cuartos de almacenamiento. </t>
  </si>
  <si>
    <t xml:space="preserve">* Documentos de análisis de (1) Recomendaciones técnicas por parte del Área de Gestión Ambiental.
* Correo electrónico Institucional
* Registro de asistencia Comité, Junta, Reunión, Capacitación y/o Actividades de Bienestar A-GDH-FT-010 y documentos de evaluación de la capacitación. 
* Informes desde el Área Mantenimiento de Bienes Inmuebles - Infraestructura sobre las intervenciones a las Unidades y/o Sede del Instituto. 
*Registro Fotográfico
</t>
  </si>
  <si>
    <t xml:space="preserve">                                                                                                                                                                                                                                                                                                                                                           Incumplimiento en los parámetros establecidos para la calidad del agua potable.
</t>
  </si>
  <si>
    <t>INADECUADA CALIDAD DEL AGUA POTABLE DEBIDO A CONTAMINACIÓN INTERNA Y EXTERNA</t>
  </si>
  <si>
    <t xml:space="preserve">* Afectación a la salud de la comunidad en general de las diferentes sedes del Instituto.                                             </t>
  </si>
  <si>
    <t>* Instructivo LIMPIEZA Y DESINFECCIÓN DE TANQUES DE
ALMACENAMIENTO DE AGUA POTABLE
- Versión 01 -  Código A-GAM-IN-013 y en cumplimiento al Instructivo CARACTERIZACIÓN DE AGUA
POTABLE - Código A-GAM-IN-020.
*Muestreo de laboratorio para la caracterización de agua potable.</t>
  </si>
  <si>
    <t>* Informar de inmediato al Subdirector Técnico Administrativo y  Financiero sobre la  situación  con el fin de conformar un comité de las áreas involucradas para tomar las medidas pertinentes</t>
  </si>
  <si>
    <t xml:space="preserve">
* Realizar las caracterizaciones de agua potable a través del contrato suscrito.                           
*Realizar el seguimiento y control del resultado de las caracterizaciones del agua potable.                                                                                                                                     
*Programación de lavado de tanques semestral para el año 2019
</t>
  </si>
  <si>
    <t>* Lavado de tanques según programación cada (6) meses.
* Resultados de las caracterizaciones de agua potable.
* Actas de reunión.                                          
*Cronograma de lavado de tanques</t>
  </si>
  <si>
    <t>Grupo de Trabajo para el Ejercicio del Control Interno Disciplinario</t>
  </si>
  <si>
    <t>Porque 1: Demora en el suministro de la información y en la ejecución de las etapas del proceso disciplinario.
Porque 2:   Negligencia de los funcionarios.</t>
  </si>
  <si>
    <t>CUMPLIMIENTO</t>
  </si>
  <si>
    <t>Violación al debido proceso - No cumplimiento de los tiempos en las diferentes etapas de los procesos disciplinarios</t>
  </si>
  <si>
    <t>Efecto 1: Dilatación de los tiempos del proceso disciplinario
Efecto 2:  Demanda. Efecto 3:   Prescripción del proceso.
Efecto 4:   Investigación disciplinaria por parte de los demás operadores disciplinarios.
Efecto 5:  No tomar una decisión frente a la conducta disciplinable, lo cual estaría en contravía con los fines y principios del Derecho Disciplinario.</t>
  </si>
  <si>
    <t>DEPURACIÓN DE LOS PROCESOS . * Se cuenta con cuadro interno de los procesos obrantes en el Despacho, en el cual se puede evidenciar las etapas siguientes en el procedimiento.</t>
  </si>
  <si>
    <t>Priorizar los tiempos de entrega y reporte de la información con fechas de corte para el suministro de las mismas en los diferentes memorandos y oficios remitidos</t>
  </si>
  <si>
    <t>01/01/2019 - 31/12/2019</t>
  </si>
  <si>
    <t>Llevar el control a partir del seguimiento interno en el cuadro de control de los procesos obrantes en el Despacho, en el cual se puede evidenciar las etapas siguientes en el procedimiento. Se adoptan los procedimientos de la Alcaldía Mayor de Bogotá, de conformidad con la Resolución 284 de 2013.</t>
  </si>
  <si>
    <t>Grupo de Trabajo para el ejercicio de Control Interno Disciplinario</t>
  </si>
  <si>
    <t>Porque 1:  Divulgación de la información por parte de las personas que hacen parte del Grupo de Control Interno Disciplinario. 
Porque 2:  Infraestructura inadecuada en la guarda de los expedientes.</t>
  </si>
  <si>
    <t>No confidencialidad de la información</t>
  </si>
  <si>
    <r>
      <rPr>
        <b/>
        <sz val="10"/>
        <color theme="1"/>
        <rFont val="Times New Roman"/>
        <family val="1"/>
      </rPr>
      <t xml:space="preserve">Efecto 1: </t>
    </r>
    <r>
      <rPr>
        <sz val="10"/>
        <color theme="1"/>
        <rFont val="Times New Roman"/>
        <family val="1"/>
      </rPr>
      <t xml:space="preserve"> Demanda. 
</t>
    </r>
    <r>
      <rPr>
        <b/>
        <sz val="10"/>
        <color theme="1"/>
        <rFont val="Times New Roman"/>
        <family val="1"/>
      </rPr>
      <t xml:space="preserve">Efecto 2: </t>
    </r>
    <r>
      <rPr>
        <sz val="10"/>
        <color theme="1"/>
        <rFont val="Times New Roman"/>
        <family val="1"/>
      </rPr>
      <t xml:space="preserve"> Violación al debido proceso.
</t>
    </r>
    <r>
      <rPr>
        <b/>
        <sz val="10"/>
        <color theme="1"/>
        <rFont val="Times New Roman"/>
        <family val="1"/>
      </rPr>
      <t xml:space="preserve">Efecto 3:  </t>
    </r>
    <r>
      <rPr>
        <sz val="10"/>
        <color theme="1"/>
        <rFont val="Times New Roman"/>
        <family val="1"/>
      </rPr>
      <t>Investigación disciplinaria al Grupo de Control Interno Disciplinario.</t>
    </r>
  </si>
  <si>
    <t>* Se adoptan los procedimientos de la Alcaldía Mayor de Bogotá, de conformidad con la Resolución 284 de 2013.
* Toma de juramento de reserva  al Grupo de Control Interno Disciplinario de los expedientes que obran en el Despacho.</t>
  </si>
  <si>
    <t>Manejo de reserva los expedientes , mediante la codificación de los procesos y toma de juramento de reserva por parte del grupo de Control Interno Disciplinario.</t>
  </si>
  <si>
    <t xml:space="preserve">
* Toma de juramento de reserva  al Grupo de Control Interno Disciplinario de los expedientes que obran en el Despacho.</t>
  </si>
  <si>
    <t>Porque 1:  Infraestructura tecnológica inadecuada en la guarda de la información del Grupo de Trabajo para el ejercicio de Control Interno Disciplinario.
Porque 2: Los protocolos de seguridad de la información magnética. Porque 3: Es necesario el archivo fisico adecuado para la guarda de los expedientes del despacho.</t>
  </si>
  <si>
    <t>Perdida o alteración de la información física y magnética.</t>
  </si>
  <si>
    <r>
      <rPr>
        <b/>
        <sz val="10"/>
        <color theme="1"/>
        <rFont val="Times New Roman"/>
        <family val="1"/>
      </rPr>
      <t xml:space="preserve">Efecto 1: </t>
    </r>
    <r>
      <rPr>
        <sz val="10"/>
        <color theme="1"/>
        <rFont val="Times New Roman"/>
        <family val="1"/>
      </rPr>
      <t xml:space="preserve"> Investigación disciplinaria al Grupo de Control Interno Disciplinario.
</t>
    </r>
    <r>
      <rPr>
        <b/>
        <sz val="10"/>
        <color theme="1"/>
        <rFont val="Times New Roman"/>
        <family val="1"/>
      </rPr>
      <t xml:space="preserve">Efecto 2: </t>
    </r>
    <r>
      <rPr>
        <sz val="10"/>
        <color theme="1"/>
        <rFont val="Times New Roman"/>
        <family val="1"/>
      </rPr>
      <t xml:space="preserve">  Violación al debido proceso</t>
    </r>
  </si>
  <si>
    <t>* Conservación de la información digital. 
* Archivo propicio para el archivo de los expedientes a cargo del Grupo de Control Interno Disciplinario.</t>
  </si>
  <si>
    <t>Guarda y protocolos de seguridad para la información física y magnética del Grupo de Trabajo de Control Interno Disciplinario</t>
  </si>
  <si>
    <t>* Conservación de la información digital. 
* Disponer en Archivo fisico propicio para el archivo de los expedientes a cargo del Grupo de Control Interno Disciplinario.</t>
  </si>
  <si>
    <t>Porque 1:  Retrasos en el reparto de la correspondencia
Porque 2: Pocos servidores públicos para el desarrollo de la actividad</t>
  </si>
  <si>
    <t>Demora en los tiempos de entrega de los desprendibles y copia de "no notificación" a la persona investigada.</t>
  </si>
  <si>
    <r>
      <rPr>
        <b/>
        <sz val="10"/>
        <color theme="1"/>
        <rFont val="Times New Roman"/>
        <family val="1"/>
      </rPr>
      <t>Efecto 1:</t>
    </r>
    <r>
      <rPr>
        <sz val="10"/>
        <color theme="1"/>
        <rFont val="Times New Roman"/>
        <family val="1"/>
      </rPr>
      <t xml:space="preserve"> No continuidad en las diferentes etapas del procedimiento en el expediente objeto de notificación al investigado (a).
</t>
    </r>
    <r>
      <rPr>
        <b/>
        <sz val="10"/>
        <color theme="1"/>
        <rFont val="Times New Roman"/>
        <family val="1"/>
      </rPr>
      <t>Efecto 2:</t>
    </r>
    <r>
      <rPr>
        <sz val="10"/>
        <color theme="1"/>
        <rFont val="Times New Roman"/>
        <family val="1"/>
      </rPr>
      <t xml:space="preserve"> Asimetría de información</t>
    </r>
  </si>
  <si>
    <t>* En el Despacho existe control de cuando se envía la correspondencia y cuando Administración documental entrega a Control Interno Disciplinario el desprendible y copia de la "no notificación" al investigado (a).</t>
  </si>
  <si>
    <t>Manejo de expedientes disciplinarios de los diferentes procesos  de acuerdo a las tablas de retención documental trabajadas en conjunto con el área de administración documental</t>
  </si>
  <si>
    <t>* Llevar el control desde el Despacho a partir del cuadro control de cuando se envía la correspondencia y cuando Administración documental entrega a Control Interno Disciplinario el desprendible y copia de la "no notificación" al investigado (a).</t>
  </si>
  <si>
    <t>GESTIÓN FINANCIERA</t>
  </si>
  <si>
    <t>ÁREA DE CONTABLIDAD</t>
  </si>
  <si>
    <t xml:space="preserve"> - El incumplimiento en la entrega de los documentos que contengan información que afecten los Estados Financieros
 - Devolución de los documentos radicados en el Área de Contabilidad
 - La falta de autocontrol de las personas encargadas del diligenciamiento y remisión de los documentos a la dependencia de Contabilidad</t>
  </si>
  <si>
    <t xml:space="preserve">Recepción de documentos en el área de contabilidad con información inexacta o recepción de documentos duplicada </t>
  </si>
  <si>
    <t xml:space="preserve">1. Devolución de documentos, generando demora en el proceso normal del área.
2. El ingreso de información erronea al sistema.
3. Duplicidad en cuentas por pagar, generando doble pago
4. Información errada en los Estados Financieros.
5. Estados Financieros </t>
  </si>
  <si>
    <t xml:space="preserve"> - Se reciben  los documentos a tramitar en el formato de RADICACIÓN DE DOCUMENTOS PARA TRÁMITE DE CUENTAS POR PAGAR, Cod: A-GFI-FT-006
- En caso de devolución se registrará en el formato de radicación los motivos de devolución  y se informará por medio de correo al supervisor y/o responsable del trámite 
 </t>
  </si>
  <si>
    <t>Realizar la devolución de los documentos a los responsables, interventores y/o dependencias del Instituto para su respectiva correccción. En caso de doble pago, reintegro del los valores girados</t>
  </si>
  <si>
    <t>Del 01 Enero al 30 octubre de 2019</t>
  </si>
  <si>
    <t>1. Revisión de los soportes y documentos que se recepcionan en el Área de Contabilidad.
2. Socialización del diligenciamiento de los documentos para pago.
3. Verificación de registros en el sistema.</t>
  </si>
  <si>
    <t>Formato de RADICACIÓN DE DOCUMENTOS PARA TRÁMITE DE CUENTAS POR PAGAR, Cod: A-GFI-FT-006</t>
  </si>
  <si>
    <t>¿Se cuenta con evidencias de la ejecución y seguimiento del control?</t>
  </si>
  <si>
    <r>
      <t xml:space="preserve">GESTIÓN TECNOLÓGICA Y DE LA INFORMACIÓN / </t>
    </r>
    <r>
      <rPr>
        <i/>
        <sz val="10"/>
        <color theme="1"/>
        <rFont val="Times New Roman"/>
        <family val="1"/>
      </rPr>
      <t>Garantizar la implementación, administración y prestación de los servicios para la optimización de las herramientas informaticas, actividades de mantenimiento preventivo y correctivo de los activos de información, plataforma de comunicaciones y desarrollo de aplicaciones a la medida, asi mismo salvaguardar la información en sus criterios de confidencialidad, integridad y disponibilidad con el fin de garantizar la ejecución de los servicios informáticos que aporten al cumplimiento de la mision del Instituto.</t>
    </r>
  </si>
  <si>
    <t>ÁREA DE SISTEMAS</t>
  </si>
  <si>
    <t>1/02/2019
31/10/2019</t>
  </si>
  <si>
    <t>Guardar información institucional en carpetas del equipo PC en que se trabaja.</t>
  </si>
  <si>
    <t>Perdida de información por daños o fallas en el equipo, por manejo equivoco o erroneo o por software malintencionado.</t>
  </si>
  <si>
    <t>Indisponibilidad y falta de oportunidad en la utilización de la información.</t>
  </si>
  <si>
    <r>
      <t>Documento política de seguridad y controles básicos y específicos para manejo de la información.
Utilización de las carpetas compartidas ubicadas en los servidores.
Procedimiento: "</t>
    </r>
    <r>
      <rPr>
        <i/>
        <sz val="10"/>
        <rFont val="Times New Roman"/>
        <family val="1"/>
      </rPr>
      <t>Manejo y Resguardo de la Información - A-TIC-PR-005</t>
    </r>
    <r>
      <rPr>
        <sz val="10"/>
        <rFont val="Times New Roman"/>
        <family val="1"/>
      </rPr>
      <t>"
"</t>
    </r>
    <r>
      <rPr>
        <i/>
        <sz val="10"/>
        <rFont val="Times New Roman"/>
        <family val="1"/>
      </rPr>
      <t>Manual para el manejo de la aplicación de respaldos dataprotector y políticas de resguardo - A-TIC-MA-005</t>
    </r>
    <r>
      <rPr>
        <sz val="10"/>
        <rFont val="Times New Roman"/>
        <family val="1"/>
      </rPr>
      <t>"</t>
    </r>
  </si>
  <si>
    <t>Procurar la recuperación de la información en el medio de almacenamiento afectado.</t>
  </si>
  <si>
    <t>Socializar a los usuarios de la red de datos sobre las buenas practicas sobre el adecuado resguardo de la información</t>
  </si>
  <si>
    <r>
      <t>Formato "</t>
    </r>
    <r>
      <rPr>
        <i/>
        <sz val="10"/>
        <color theme="1"/>
        <rFont val="Times New Roman"/>
        <family val="1"/>
      </rPr>
      <t>010 REGISTRO DE ASISTENCIA COMITÉ, JUNTA, REUNIÓN, CAPACITACIÓN Y-O ACTIVIDADES DE BIENESTAR A-GDH-FT-010</t>
    </r>
    <r>
      <rPr>
        <sz val="10"/>
        <color theme="1"/>
        <rFont val="Times New Roman"/>
        <family val="1"/>
      </rPr>
      <t>"</t>
    </r>
  </si>
  <si>
    <t>Condiciones de cableado estructurado inadecuadas y fuera de las normas técnicas que le aplican.</t>
  </si>
  <si>
    <t>Lentitud o perdida de los servicios de red (carpetas compartidas, impresión, correo electrónico, sistemas de información, Internet, etc).</t>
  </si>
  <si>
    <t>Afectación o demora en la respuesta del servicio y/o acceso a la información.</t>
  </si>
  <si>
    <t>Emisión de Circulares Sobre Utilización de Recursos Informáticos.
Inspección por parte del Área de Sistemas.</t>
  </si>
  <si>
    <t>Adelantar implementación de cableado estructurado certificado (Datos Corriente Regulada y Normal) en Sedes o Unidades.
Campañas de socializacion de políticas de seguridad informatica.</t>
  </si>
  <si>
    <t>Implementación de cableado estructurado certificado, cumpliendo con las normas técnicas que apliquen.
Socializar a los usuarios de la red de datos sobre las buenas practicas sobre el uso adecuado del sistema de cableado.</t>
  </si>
  <si>
    <t>Informe de implementación.
Evidencias de campaña.</t>
  </si>
  <si>
    <r>
      <t xml:space="preserve">MANTENIMIENTO DE BIENES 
</t>
    </r>
    <r>
      <rPr>
        <i/>
        <sz val="10"/>
        <color theme="1"/>
        <rFont val="Times New Roman"/>
        <family val="1"/>
      </rPr>
      <t xml:space="preserve">Garantizar las 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</si>
  <si>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 xml:space="preserve"> MANTENIMIENTO DE INFRAESTRUCTURA</t>
  </si>
  <si>
    <t>Deterioro de la infraestructura física ya sea por factores de vetuztez de las edificaciones o su inadecuado uso y apropiación por parte de Servidores Públicos y Niños, Niñas, Adolescentes y Jovenes -NNAJ.
Alta Demanda de mantenimientos y requerimientos de la Entidad.</t>
  </si>
  <si>
    <t xml:space="preserve">La no prestación de los servicios en las unidades de protección integral, sedes y dependencias </t>
  </si>
  <si>
    <t>* Prestación deficiente del servicio.
* Concepto desfavorable por parte de la entidades como secretarías  de salud, ambiental y Personeria de Bogotá
 * Cerramiento de Unidades de Protección Integral
* Multas y sanciones a la entidad.
* No se cuente con ambientes pedagógicos agradables para la
atención de los NNAJ</t>
  </si>
  <si>
    <t>* Procedimiento Mantenimiento de Bienes Inmuebles A-MBI-PR-001
* Cronogramas de Intervención por UPI A-MBI-FT-010
* Informe Semanal de Intervenciones A-MBI-FT-012
* Diagnóstico General del Bien Inmueble A-MBI-FT-013
* Control de inspeccion y ejecucion de mantenimiento de bienes e infraestructura A-MBI-FT-007
* Cronograma Semanal de Intervenciones A-MBI-FT-009
* Plan de Manejo e Intervención de la Infraestructura A.MBI-FT-008
* Requisión y/o Reintegro de Materiales A-MBI-FT-011</t>
  </si>
  <si>
    <t xml:space="preserve">* Se atienden las correspondientes emergencias presentadas en Las Unidades de Protección Integral. 
</t>
  </si>
  <si>
    <t>01-01-2019 / 31-10-2019</t>
  </si>
  <si>
    <t>Cumplir los correspondientes cronogramas de mantenimiento y dar cierre de los seguimientos a través de los informes a los requerimientos generados por las unidades, sedes y dependencias de la Entidad</t>
  </si>
  <si>
    <t xml:space="preserve">* Informes de ejecución de actividades con sus respectivo soporte y registro fotográfico. 
* Diligenciamiento de los formatos asociados al control e inspección de las ejecuciones de las adecuaciones y/o mantenimientos                             </t>
  </si>
  <si>
    <t xml:space="preserve">MANTENIMIENTO DE BIENES MUEBLES - EQUIPOS </t>
  </si>
  <si>
    <t xml:space="preserve">
Al no tener algunos repuestos o partes incluidos en un contrato de mantenimiento, se debe solicitar cotización a la firma contratista y a otras empresas.</t>
  </si>
  <si>
    <t xml:space="preserve"> Retrazos en los mantenimientos mientras se reciben las cotizaciones.</t>
  </si>
  <si>
    <t>* Los Equipos quedan desamparados por un lapso de tiempo.
* La supervisión y su apoyo deben solicitar cotizaciones adicionales con otras empresas.</t>
  </si>
  <si>
    <t>* Solicitar a la firma contratista cotización de los repuestos o partes necesarias para habilitar un equipo.
* Realizar los sondeos en el mercado en el menor tiempo posible.</t>
  </si>
  <si>
    <t>* Incluir en todos los procesos de contratación un máximo de partes y/o repuestos.
* Realizar de la manera mas expedita la búsqueda de las cotizaciones de los ítems de partes y/o repuestos</t>
  </si>
  <si>
    <t>* Incluir dentro de los Anexos Técnicos del proceso de dotación de repuestos, partes e insumos para adquirir al contrato de ferretería, el máximo de repuestos, partes e insumos que requieren los equipos de la entidad.
* Incluir dentro de los Anexos Técnicos de los procesos de mantenimiento de equipos, el máximo de repuestos, partes e insumos que requieren los equipos de la entidad.</t>
  </si>
  <si>
    <t>*Formato REQUERIMIENTOS TÉCNICOS CONTRATACIÓN DE BIENES, PRODUCTOS, OBRAS Y/O SERVICIOS, Código: A-GCO-FT-023, vigente desde 01/02/2017</t>
  </si>
  <si>
    <t>ÁREA DE TRANSPORTE Y APOYO LOGÍSTICO</t>
  </si>
  <si>
    <t>Entrega de las solicitudes del servicio de transporte fuera del tiempo estipulado.
Bajo conocimiento al diligenciamiento de los formatos dispuestos SOLICITUD DE SERVICIO DE TRANSPORTE A-SAD-FT-008
Hay desconocimiento del  procedimiento para la solicitud de transporte por parte de las Unidades de Protección Integral
Falta divulgación del procedimiento entre las áreas del Instituto.</t>
  </si>
  <si>
    <t>Incumplimiento en la provisión del transporte</t>
  </si>
  <si>
    <t xml:space="preserve">Incumplimiento de las actividades programadas en otras dependencias lo que ocasiona deficiente prestación del servicio a los beneficiario.
</t>
  </si>
  <si>
    <t>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</si>
  <si>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Ubicar el transporte contratado o propio para el cumplimiento del servicio
Llamada telefónica de confirmación del servicio a los interesados</t>
  </si>
  <si>
    <t>01/01/2019-31/10/2019</t>
  </si>
  <si>
    <t>Realizar un (1) lineamiento a través del cual se divulgue el procedimiento A-SAD-PR-003 'Administración Parque Automotor' y realizar la correspondiente divulgación a través de correo electrónico.</t>
  </si>
  <si>
    <t>Lineamiento emitido</t>
  </si>
  <si>
    <t>SERVICIOS PÚBLICOS</t>
  </si>
  <si>
    <t>* Mora en la entrega física de la factura de los servicios públicos de aquellos predios rurales que posee la Entidad
* Periodo de facturación y cierres de Secretaría Distrital de Hacienda 
* Errores en las plataformas de Secretaría Distrital de Hacienda cuando no se reflejan los pagos correspondientes</t>
  </si>
  <si>
    <t xml:space="preserve">Pago de mora en las facturas de servicios públicos de la Entidad 
</t>
  </si>
  <si>
    <t>Suspensión en la prestación del servicio público en las Unidades, Sedes y Dependencias</t>
  </si>
  <si>
    <t>TRAMITE, CONTROL Y PAGO DE SERVICIOS PUBLICOS Y OTROS A-GDO-PR-004
CONTROL PARA EL PAGO DE SERVICIOS PÚBLICOS Y OTROS A-GDO-FT-020</t>
  </si>
  <si>
    <t>Se remiten Oficios a las Empresas Prestadoras de Servicios Públicos para trámite del pago de los excedentes
Seguimiento al pago de los servicios públicos en los pagos 
Asumir por parte de la persona que omitió el procediimiento el pago de los costos de reconexión.</t>
  </si>
  <si>
    <t>Emisión de lineamiento referente al pago de los servicios públicos a la Entidad, definiendo los protocolos y plazos de entrega de las facturas</t>
  </si>
  <si>
    <t>SERVICIO VIGILANCIA</t>
  </si>
  <si>
    <t>No se siguen los protocolos para al acceso y salida de elemento y/o bienes del instituto.
Desconocimiento del procedimiento de acceso y salida de los elementos y/o bienes del instituto.</t>
  </si>
  <si>
    <t>Bajo control, hurto y pérdidas de los bienes de propiedad del Instituto</t>
  </si>
  <si>
    <t>Pérdida de activos de la Entidad
Traumatismos en la funciones asignadas a los funcionarios. 
Desgaste administrativo por la en trámite con la Aseguradora y la Subdirección Financiera</t>
  </si>
  <si>
    <t xml:space="preserve">POLÍTICA DE SEGURIDAD PARA EL ACCESO A LAS INSTALACIONES A-SAD-DI-001 </t>
  </si>
  <si>
    <t xml:space="preserve">Seguimiento a través de los medios tecnológicos y minutas de guardas de seguridad
</t>
  </si>
  <si>
    <t xml:space="preserve">Emisión de lineamiento referente al cumplimiento de la 'POLÍTICA DE SEGURIDAD PARA EL ACCESO A LAS INSTALACIONES' </t>
  </si>
  <si>
    <r>
      <t xml:space="preserve">Gestión Contractual/
</t>
    </r>
    <r>
      <rPr>
        <sz val="10"/>
        <color theme="1"/>
        <rFont val="Times New Roman"/>
        <family val="1"/>
      </rPr>
      <t>Elaborar y desarrollar los procesos de contratación que requiere la entidad, bajo las diferentes modalidades establecidas dentro del marco legal vigente, cumpliendo los principios de planeación, efectividad, calidad, oportunidad y transparencia en cada una de sus etapas.</t>
    </r>
  </si>
  <si>
    <t xml:space="preserve">Contractual </t>
  </si>
  <si>
    <t>Inadecuada supervisión de los contratos</t>
  </si>
  <si>
    <t xml:space="preserve">*Cambio de personal. 
*Falta de conocimiento del manual de supervisión.
</t>
  </si>
  <si>
    <t xml:space="preserve">*Investigaciones
disciplinarias, fiscales y
penales
* Incumplimiento contractual de los contratos celebrados.
*Impacto presupuestal.  </t>
  </si>
  <si>
    <t>* Manual de supervisión 
* Capacitaciones periodicas</t>
  </si>
  <si>
    <t xml:space="preserve">Informar al superior Jerarquico sobre las acciones deficientes del supervisor. </t>
  </si>
  <si>
    <t xml:space="preserve">Realizar capacitaciones periodicas a los supervisores de los contratos. </t>
  </si>
  <si>
    <t>Planilla de asistencia</t>
  </si>
  <si>
    <t>Incumplimiento de los términos
legales o pactados para la
liquidación de los contratos o
convenios</t>
  </si>
  <si>
    <t xml:space="preserve">Desconocimiento de los términos legales para
la liquidación de contratos o convenios </t>
  </si>
  <si>
    <t xml:space="preserve">*Investigaciones
disciplinarias, fiscales y
penales a los directores o gerentes de proyecto. 
*Perdida de competencia
legal para poder liquidar el
contrato o convenio.   </t>
  </si>
  <si>
    <t>*Manual de contratción 
*Manual de supervisión
*Capacitaciones</t>
  </si>
  <si>
    <t xml:space="preserve">*Capacitaciones a los supervisores
*Aplicación de los tiempos establecidos en el PAA para prevenir que los procesos los envien fuera del termino establecido. </t>
  </si>
  <si>
    <t xml:space="preserve">Falta de ajustes de la vigencia de las garantías de los contratos.  </t>
  </si>
  <si>
    <t xml:space="preserve">Desconocimiento de las normas legales que aplican la matería sobre las garantiás que cubren el tramite contratcual. </t>
  </si>
  <si>
    <t xml:space="preserve">*Investigaciones
disciplinarias, fiscales
* Perdida del cubrimiento de las garantias. 
*Asunción de riesgos que prodría soportar la entidad, por no ajustar las polizas.  </t>
  </si>
  <si>
    <t>*Manual de contratción 
*Manual de supervisión
*Capacitaciones
*Formatos SIGID</t>
  </si>
  <si>
    <t>Informar al superior Jerarquico sobre las acciones deficientes del supervisor y entes de control</t>
  </si>
  <si>
    <t xml:space="preserve">*Capacitaciones a los supervisores
*Aplicación de purntos de controles en los formatos  establecidos. </t>
  </si>
  <si>
    <t>Adquisiciones</t>
  </si>
  <si>
    <t>Inadecuada planeacion de los procesos de contratacion en los cuales se invertirá los recursos presupuestales asignados.</t>
  </si>
  <si>
    <t xml:space="preserve">Indebida identificación de las necesidades de
la entidad en el PAA
*Incorrecta priorización
</t>
  </si>
  <si>
    <t xml:space="preserve"> Incumplimiento en la
satisfacción de las
necesidades de la entidad
 Incumplimiento de las metas
propuestas por la entidad</t>
  </si>
  <si>
    <t>*Comité Asesor de Contratación
*Resolución 214 de 2018</t>
  </si>
  <si>
    <t xml:space="preserve">Informar a los ordenadores del gasto o Gerentes de Proyectos sobre la circunstancia presentanda. </t>
  </si>
  <si>
    <t xml:space="preserve">Realización de reuniones anteriores a la formulación final del PAA, para revisar la conveniencia y la estructuración de los futuros procesos que celebrara la entidad.  </t>
  </si>
  <si>
    <t>Acta, Anteproyecto del PAA, Planilla de Asistencia.</t>
  </si>
  <si>
    <t xml:space="preserve">Aprobar la adquisición de bienes,
obras y servicios que no se ajustan a
las necesidades o al cumplimiento de
los objetivos de la entidad
</t>
  </si>
  <si>
    <t>Indebida descripción de la necesidad a
contratar
*Indebida maduración o planeación del proceso
contractual en tiempos, cantidades, valores,
etc. 
*Elaboración deficiente de análisis del sector</t>
  </si>
  <si>
    <t xml:space="preserve">*Investigaciones
disciplinarias, fiscales y
penales
*Posible incumplimiento en
el objeto del contrato ocasionando retrasos en la prestación de los servicios de la Entidad. 
</t>
  </si>
  <si>
    <t xml:space="preserve">* Formtaos SIGID
* Comité evaluador
*Comte Asesor de Contratación. </t>
  </si>
  <si>
    <t xml:space="preserve">Informar al superior Jerarquico y los gerentes de proyectos sobre  la indebida formulación del proceso de contratación </t>
  </si>
  <si>
    <t xml:space="preserve">
Revisión en del PAA de los procesos que realizaran los gerentes de proyecto durante la vigencia.
*Realizar los comités técnicos con las áreas intervinientes en el proceso de contratación. 
</t>
  </si>
  <si>
    <t xml:space="preserve">Acta, Anteproyecto del PAA, Planilla de Asistencia, Modificaciones, Acta de comité Técnico. </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</si>
  <si>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</si>
  <si>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</si>
  <si>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Falta de vigilancia, registro de demandas, mecanismos alternativos de solución de conflictos, procesos penales y acciones de tutela y actualización oportuna de los procesos judiciales en el aplicativo SIPROJWEB   por parte de los apoderados judiciales del IDIPRON </t>
  </si>
  <si>
    <t xml:space="preserve"> No atender oportunamente las distintas actuaciones que deben surtirse en los procesos judiciales ni registrar las obligaciones contingentes a cargo de la entidad.</t>
  </si>
  <si>
    <t>1. Sentencias en contra al IDIPRON que generen una obligación de hacer o dinerarias. 
2. Vencimiento de términos.
3. Inicio de procesos disciplinarios y fiscales  por parte de los entes de Control. 4. Incertidumbre en cuanto a las obligaciones contingentes judiciales de la entidad.</t>
  </si>
  <si>
    <t>1. Presentación de informes de abogados de forma periódica, de acuerdo al
procedimiento de
 DEFENSA JUDICIAL A-GJU-PR-002
2. Registro de información de las demandas judiciales, los mencanismos alternativos de solución de conflictos, los procesos penales y las acciones de tutela y sus etapas procesales en el Sistema de
Información de Procesos
Judiciales de Bogotá D.C. -
SIPROJWEB</t>
  </si>
  <si>
    <t>Informar al superior jerarquico de la situación y realizar las medidas correctivas, disciplinarias que dieran a lugar dependiendo la calidad de la persona (contratista o funcionario)</t>
  </si>
  <si>
    <t xml:space="preserve">Realizar reuniones de control y alertas con los profesionales, a fin de vigilar los términos y etapas de
cada uno de los procesos evidenciados por sus apoderados. </t>
  </si>
  <si>
    <t>Acta de reunión- Comité de conciliación</t>
  </si>
  <si>
    <t xml:space="preserve">*Por caida del sistema. SIPROJWEB
*Por vencimiento del usuario y contraseña. </t>
  </si>
  <si>
    <t>Imposibilidad de actualizar los estados del proceso judiciales</t>
  </si>
  <si>
    <t>1. Retrasos en la toma oportuna de decisiones 
2. Información desactualizada
en el sistema</t>
  </si>
  <si>
    <t xml:space="preserve"> 1,Correo electronico al jefe de OAJ. 
2, Informe de gestión de los procesos con su cargue de información en el SIPROJWEB. 
3. Presentación de informes de abogados de forma periódica, de acuerdo al
procedimiento de
 DEFENSA JUDICIAL A-GJU-PR-002 </t>
  </si>
  <si>
    <t xml:space="preserve">*Actualizar la información una
vez se restablezca el sistema SIPROJWEB inmediatamente se normalice el sistema.
*Comunicar a la entidad encargada de la imposibilidad de acceso. </t>
  </si>
  <si>
    <t xml:space="preserve">Presentación de informes de gestión de los procesos con  su respectivo cargue en el SIPROJWEB </t>
  </si>
  <si>
    <t xml:space="preserve">Informe de gestión de los apoderados. </t>
  </si>
  <si>
    <t>Falta de seguimiento y control de la actuación del apoderado judicial designado.</t>
  </si>
  <si>
    <t>No calificar el proceso por parte del apoderado judicial en el aplicativo SIPROJ dentro del término establecido</t>
  </si>
  <si>
    <t>Falta de certeza respecto al registro de obligaciones contingentes judiciales de la entidad.</t>
  </si>
  <si>
    <t>1,Correo electronico al Jefe de OAJ. 
2, Informe de gestión de los procesos con su cargue de información en el SIPROJWEB. 
3. Presentación de informes de abogados de forma periódica, de acuerdo al
procedimiento de
 DEFENSA JUDICIAL A-GJU-PR-002.
4. Calificación de procesos en al aplicativo SIPROJWEB.</t>
  </si>
  <si>
    <t xml:space="preserve">Por descuido del profesional o persona delegada que tiene a su cargo dar la respuesta. 
</t>
  </si>
  <si>
    <t xml:space="preserve">Dar respuesta  fuera de los términos de ley de los derechos de petición de particulares o requerimientos de los entes de control  de la competencia de la OAJ. </t>
  </si>
  <si>
    <t xml:space="preserve">1. Infracción de la norma legal
2. Respuesta fuera de términos. </t>
  </si>
  <si>
    <t xml:space="preserve">1, Base da datos con celdas de control de fechas de los Derecho de petición y requerimientos  radicados en la Oficina Asesora Jurídica.  </t>
  </si>
  <si>
    <t xml:space="preserve"> 
*Dar respuesta inmediata al Derecho Petición o requerimientos de los entes de ocntrol.
*Informar al superior jerarquico de la situación y realizar las medidas correctivas y disciplinarias; </t>
  </si>
  <si>
    <t>Llevar una base de datos de los derechos de petición radicados  a la OAJ, donde se lleve la trazabilidad de su entrega y su respuesta</t>
  </si>
  <si>
    <t>Base de datos</t>
  </si>
  <si>
    <r>
      <rPr>
        <b/>
        <sz val="10"/>
        <color rgb="FF000000"/>
        <rFont val="Times New Roman"/>
        <family val="1"/>
      </rPr>
      <t xml:space="preserve">GESTIÓN DOCUMENTAL </t>
    </r>
    <r>
      <rPr>
        <sz val="10"/>
        <color rgb="FF000000"/>
        <rFont val="Times New Roman"/>
        <family val="1"/>
      </rPr>
      <t xml:space="preserve">/ </t>
    </r>
    <r>
      <rPr>
        <i/>
        <sz val="10"/>
        <color rgb="FF000000"/>
        <rFont val="Times New Roman"/>
        <family val="1"/>
      </rPr>
      <t>Conservar la memoria institucional del IDIPRON, mediante la identificación, almacenamiento, protección, recuperación, tiempo de retención y disposición de los registros del instituto de acuerdo a lineamientos del Sistema de Gestión Documental
SIGA.</t>
    </r>
  </si>
  <si>
    <t xml:space="preserve">ÁREA ADMINISTRACIÒN DOCUMENTAL </t>
  </si>
  <si>
    <t>*Desactualización o falta de elaboración de instrumentos archivísticos
*Inadecuado almacenamiento y control de los  documentos que conforman los archivos de la Entidad. (Gestión)"</t>
  </si>
  <si>
    <t>Eliminación, conservación, manejo o selección errónea de documentos</t>
  </si>
  <si>
    <t>* Perdida de información por falta de aplicación de los instrumentos por no existir o estar desactualizados.
* Incumplimiento en ordenes legales por falta de soportes (eliminados por error).
* Afectar a un ciudadano o a la entidad, por acceso a información de caracter reservada o clasificada.</t>
  </si>
  <si>
    <t>Tabla de Valoración Documental
Tabla de Retención Documental
A-GDO-04 Instructivo organización archivo de gestión.
A-GDO-02  Instructivo Elaboración y Actualización Tabla de Retención Documental</t>
  </si>
  <si>
    <t xml:space="preserve">Elaboración de instrumentos archivísticos.
Iniciar de manera inmediata el procedimiento de reconstrucción de expedientes.
</t>
  </si>
  <si>
    <r>
      <t xml:space="preserve">Ene - </t>
    </r>
    <r>
      <rPr>
        <sz val="10"/>
        <color rgb="FF00B050"/>
        <rFont val="Times New Roman"/>
        <family val="1"/>
      </rPr>
      <t>Oct</t>
    </r>
    <r>
      <rPr>
        <sz val="10"/>
        <color rgb="FF000000"/>
        <rFont val="Times New Roman"/>
        <family val="1"/>
      </rPr>
      <t xml:space="preserve"> 2019</t>
    </r>
  </si>
  <si>
    <r>
      <t xml:space="preserve">Identificar los instrumentos archivísticos a elaborar o actualizar
Acompañamiento y apoyo en la identificación del acervo documental suceptible de trasferencia primaria acorde al plan de transferencias definido en la Entidad, para su alistamiento adecuación
</t>
    </r>
    <r>
      <rPr>
        <sz val="10"/>
        <color rgb="FF00B050"/>
        <rFont val="Times New Roman"/>
        <family val="1"/>
      </rPr>
      <t>Realizar asistencias técnicas a las diferentes áreas productores</t>
    </r>
  </si>
  <si>
    <r>
      <t xml:space="preserve">* Informe de análisis sobre los instrumentos archivísticos.
* Instrumentos archivísticos elaborados o actualizados
</t>
    </r>
    <r>
      <rPr>
        <sz val="10"/>
        <color rgb="FF00B050"/>
        <rFont val="Times New Roman"/>
        <family val="1"/>
      </rPr>
      <t>*Asistencias técnicas</t>
    </r>
  </si>
  <si>
    <t>* Asignación errónea de la comunicación por desconocimiento sobre el área que debe atender el requerimiento.
* Incumplimiento del procedimiento para trámite de comunicaciones.</t>
  </si>
  <si>
    <t>Incumplimientos en la entrega de respuesta de acuerdo a los tiempos establecidos normativamente</t>
  </si>
  <si>
    <t xml:space="preserve">
* Falta de oportunidad en la respuesta, afectando al usuario final.
* Afectación en la imagen institucional frente a la ciudadanía.
* Riesgo jurídico por incumplimiento de tiempos perentorios
* Apertura de procesos disciplinarios a los(as) servidores(as) públicos(as)</t>
  </si>
  <si>
    <t>A-GDO-PR-002 Administración de
Comunicaciones Oficiales</t>
  </si>
  <si>
    <t>Gestionar y enviar de manera prioritaria la comunicación.</t>
  </si>
  <si>
    <t>* Realizar la radicación de las comunicaciones en tiempo real.
* Generar reportes qincenales para control y seguimiento.
* Mantener actualizado el consecutivo de correspondencia.</t>
  </si>
  <si>
    <t xml:space="preserve">* Archivo de gestión 
*Consecutivo de comunicaciones
* Informes de seguimiento
</t>
  </si>
  <si>
    <t>*Manejo inadecuado de la documentación.
*Presencia de Insectos y/o roedores.
* Baja aplicación de políticas que regulen el cumplimiento del Programa de Conservación  Preventiva de Archivos.
* Destrucción daño o alteración de documentos. 
* Espacio de archivo inadecuado</t>
  </si>
  <si>
    <t>Pérdida total, parcial o extravío de la documentación que hace parte de la memoria institucional y reposa en los archivos de gestión, central e histórico</t>
  </si>
  <si>
    <t>* Deterioro de la documentación. 
* Incumplimiento de lineamientos para control de la documentación y archivo. 
* Divulgación de la información sin autorización
* Demandas y sanciones
* Hallazgos por parte de entes de control interno y externo</t>
  </si>
  <si>
    <t>002 Implementación Sistema Integrado de Conservación - A-GDO-MA-002</t>
  </si>
  <si>
    <t>Iniciar de manera inmediata el procedimiento de reconstrucción de expedientes.</t>
  </si>
  <si>
    <r>
      <t xml:space="preserve">
* Elaborar, aprobar, adoptar por acto administrativo e implementar el Sistema Integrado de Conservación.  </t>
    </r>
    <r>
      <rPr>
        <sz val="10"/>
        <color rgb="FFFF0000"/>
        <rFont val="Times New Roman"/>
        <family val="1"/>
      </rPr>
      <t>.</t>
    </r>
    <r>
      <rPr>
        <sz val="10"/>
        <color rgb="FF000000"/>
        <rFont val="Times New Roman"/>
        <family val="1"/>
      </rPr>
      <t xml:space="preserve">
</t>
    </r>
  </si>
  <si>
    <t xml:space="preserve">* Sistema Integrado de Conservación.
</t>
  </si>
  <si>
    <r>
      <t xml:space="preserve">GESTIÓN DE DESARROLLO HUMANO 
</t>
    </r>
    <r>
      <rPr>
        <sz val="10"/>
        <rFont val="Times New Roman"/>
        <family val="1"/>
      </rPr>
      <t>Garantizar equipos humanos con las competencias y habilidades requeridas para el cumplimiento efectivo de las metas y objetivos institucionales, promoviendo el bienestar laboral, la actualización
del conocimiento y la mitigación de los factores de riesgo ocupacional</t>
    </r>
  </si>
  <si>
    <t>1. Falta de planeación en la cobertura y actividades de NNAJ  para la adquisición de apoyos alimentarios .  
2.  Demoras en la Oficina Asesora Jurídica para realizar el procesos de contratación de alimentos
3, Inadecuadas política s de operación. 
4. Debilidades en la programación de alimentos.
5. Falta de controles con respecto a la disposición.
6. Aumento de NNAJ por operativos o contingencias</t>
  </si>
  <si>
    <t xml:space="preserve">Desabastecimiento de alimentos en las upis y sedes donde se atiende NNAJ </t>
  </si>
  <si>
    <t>1. Terminar recursos más rápido de lo establecido  
2. Sanciones disciplinarias para la Entidad.
3, Afectación de la atención de los NNAJ.
4. Detrimento de la imagen del Instituto ante los beneficiarios</t>
  </si>
  <si>
    <t>1, Se realiza consolidado de las remisiones del proveedor por cada operación, donde se verifican saldos.
2,  Plantilla de consolidado de remisiones de alimentos por  operación A-GDH-FT-107
3. Toma Física de Inventario de -Elementos de Consumo en Bodega" A-GLO-FT-002.
4. Plantilla de consolidación de remisiones de fruver, meriendas y abarrotes por operación A-GDH-FT-108
5. Tarjeta Kardex Mural  A-GLO-FT-007</t>
  </si>
  <si>
    <t>1, Suplir alimentos de las minutas establecidas por otros disponibles, previa concertación con las nutricionistas del Instituto e informar a las Upis. 
2. Solicitud de los márgenes de variación del contrato (permitido hasta el 50%  del valor del  mismo).
3. Si el evento es una urgencia manifiesta, se opta por la modalidad de contratación directa.</t>
  </si>
  <si>
    <t>1. Crear  protocolo de atención de contingencias en el suministro de alimentos.</t>
  </si>
  <si>
    <t>Protocolo publicado en el manual de procesos y procedimientos</t>
  </si>
  <si>
    <t xml:space="preserve">1. Falta de exactitud de la cantidad de los NNAJ que asisten a las UPI, dato con el cual se realizada programación  de los alimentos mensualmente. 2.Registro incorrecto de datos  en la matriz de programación de los alimentos  
</t>
  </si>
  <si>
    <t>Programación  inexacta de los alimentos en las UPI.</t>
  </si>
  <si>
    <t>1. Alto stock de productos en las cocinas de las UPI.
2.Pérdida de productos en las cocinas de las UPI.
3. Aumento en la notificación de hallazgos y sanciones a la entidad por parte de los entes de control.
4.Detrimento patrimonial por el vencimiento de los alimentos.
5. Afectación de la atención de los NNAJ.</t>
  </si>
  <si>
    <t>En el Economato  para el control se cuenta con las siguientes actividades:
1. Registro  en las matrices de programación de alimentos.
2. Cancelación semanal por medio de correo electrónico oficial  de productos de alto stock  y novedades en las dinámicas presentadas en las UPIS.
3, Visitas mensuales a las UPIS para verificar inventario de alimentos e implementación y manejo de kardex. 
4. Realizar programación de alimentos bajo asistencia SIMI y reportes PENTAHO, efectuando revisión periódica de dichas herramientas para posteriormente registrar  en  la Plantilla minuta según modalidad y servicio de alimentos A-GDH-FT-102</t>
  </si>
  <si>
    <t xml:space="preserve">En caso de materializarse el riesgo de gestión se debe: 
1.Informar a la UPI  de los errores presentados en la programación de los alimentos.
2.Realizar la disminución o aumento de las cantidades de productos que presentan diferencias.
</t>
  </si>
  <si>
    <t xml:space="preserve">1. Fortalecer las matrices mensuales  de  Programación de pedidos a proveedores A-GDH-FT-105 la cual permita alertas para identificar errores en la programación y pedidos de alimentos a enviar al proveedores.
</t>
  </si>
  <si>
    <t xml:space="preserve">Programación de pedidos a proveedores A-GDH-FT-105.
</t>
  </si>
  <si>
    <t>ÁREA DE CARRERA ADMINISTRATIVA</t>
  </si>
  <si>
    <t>1.  No se encuentra actualizada la información de la base de datos.
2. Novedades periódicas  del personal que requieren cambios o actualización en las bases de datos.
3. No se dispone de una base de datos unificada en el Instituto. 
4.Ausencia de una herramienta que permita brindar informacion oportuna, veraz y confiable del personal que se encuentra vinculado al Instituto y de las situaciones administrativas en las que se encuentra.</t>
  </si>
  <si>
    <t xml:space="preserve">Realizar nuevas vinculaciones, encargos o contestar solicitudes  con base a información desactualizada. </t>
  </si>
  <si>
    <t xml:space="preserve">*Posesionar en un cargo una vacante no disponible.
*Mas de una persona ocupando un mismo cargo.
*Acciones legales y afectaciones presupuestales *Desgaste administrativo
* Acciones disciplinarias por parte de Control Interno Disciplinario
*Acciones por entes internos y externos
</t>
  </si>
  <si>
    <t>* Base en excel de la Planta de personal</t>
  </si>
  <si>
    <t>Cruzar con otras bases de datos institucionales para confrontar la información y establecer la procedencia de la información errada.</t>
  </si>
  <si>
    <t xml:space="preserve">
Elaborar una herramienta que permita brindar informacion oportuna, veraz y confiable del personal que se encuentra vinculado al Instituto y de las situaciones administrativas en las que se encuentra que sean competencia del área de carrera.</t>
  </si>
  <si>
    <t xml:space="preserve">Base de datos actualizada en excel con información del personal </t>
  </si>
  <si>
    <t xml:space="preserve">ÁREA DE BIENESTAR </t>
  </si>
  <si>
    <t xml:space="preserve">1. Demoras en la elaboración del Plan Anual de Bienestar por parte del equipo de trabajo.
2. Demoras en la respuesta  de la encuesta de necesidades y expectativas en materia de Bienestar por parte de las y los servidores públicos. 
</t>
  </si>
  <si>
    <t xml:space="preserve">Plan anual de Bienestar Social e Incentivos con atrasos en su ejecución </t>
  </si>
  <si>
    <t xml:space="preserve">1. No cumplimiento de expectativas y necesidades de las y los servidores públicos en materia de bienestar.  
2. No ejecutar el presupuesto asignado
3. Ejecución de actividades por fuera de la vigencia </t>
  </si>
  <si>
    <t xml:space="preserve">1.  Seguimiento al diligenciamiento mediante formulario de google de la encuesta de necesidades y expectativas en materia de bienestar 
2. Inscripción de funcionarios a actividades de bienestar social o salud en el trabajo A-GDH-FT-047.
 3. Compromiso asistencia actividad A-GDH-FT-096
4. Evaluación de la actividad de bienestar A-GDH-FT-008
</t>
  </si>
  <si>
    <t>1. Intensificar el seguimiento al diligenciamiento  de la encuesta de necesidades y expectativas en materia de bienestar mediante correos electrónicos y llamadas telefónicas a las y los servidores públicos de la entidad.</t>
  </si>
  <si>
    <t xml:space="preserve">1. Elaboración y envío de la encuesta de expectativas y necesidades en materia de bienestar social a las y los Servidores públicos en el último trimestre de la vigencia anterior. 
2.  Elaboración del Plan Anual de Bienestar Social e Incentivos a 31 de diciembre de la vigencia anterior. 
3. Priorizar la realización del Comité de Incentivos para revisión y aprobación del Plan Anual de Bienestar Social e Incentivos en el primer bimestre de la vigencia. </t>
  </si>
  <si>
    <t xml:space="preserve">1. Consolidado de la encuesta. 
2. Plan Anual de Bienestar Social e Incentivos
3. Formato de asistencia a comité, junta, reunión, capacitación y/o actividades de bienestar A-GDH-FT-010
4. Acta de reunión  ACTA A-GDO-FT-004  </t>
  </si>
  <si>
    <t xml:space="preserve">ÁREA DE CAPACITACIÓN </t>
  </si>
  <si>
    <t>1. Incoherencia entre las necesidades del Instituto y las actividades de  Capacitación.
2. Falta de participación de los servidores para construir y fortalecer el plan de capacitación.
3. Falencias en la consolidación y recolección efectiva de insumos  que permitan  establecer un diagnostico  acorde con las necesidades de capacitación que requiere el Instituto</t>
  </si>
  <si>
    <t>Plan de capacitación sin el contenido de las necesidades de capacitación manifestadas acordes a los requerimientos institucionales</t>
  </si>
  <si>
    <t>1. Funcionarios con habilidades comportamentales y funcionales que no generan impacto dentro de los planes, estratégicos, proyectos y Misión del Instituto.
2. Desactualización normativa</t>
  </si>
  <si>
    <t>Gestionar  alternativas para la realización de la capacitación</t>
  </si>
  <si>
    <t xml:space="preserve">1. Replantear la encuesta: "Caracterización  de las Necesidades de Capacitacion", a los funcionarios  del IDIPRON.
</t>
  </si>
  <si>
    <t>Encuesta: "Caracterización  de las Necesidades de Capacitacion", a los funcionarios  del IDIPRON.</t>
  </si>
  <si>
    <t>1. Incumplimiento al cronograma planteado de capacitación.
2. Incumplimiento por parte del contratista.</t>
  </si>
  <si>
    <t>Plan Anual de Capacitación ( PIC) con atrasos en su ejecución.</t>
  </si>
  <si>
    <t>*Inclumplimiento de  manera directa o indirecta de  Planes y Metas institucionales.  
*Incumplimiento del contrato</t>
  </si>
  <si>
    <t xml:space="preserve">Formato  Matriz de seguimiento a las actividades de capacitación A-GDH-FT-051  
Cronograma actividades de capacitación </t>
  </si>
  <si>
    <t>Reprogramar fecha de capacitación</t>
  </si>
  <si>
    <t xml:space="preserve">Realizar las actividades a cargo del área con relación a la etapa precontractual  y radicar la documentación correspondiente antes del primer cuatrimestre del año en la Oficina Asesora Juridica </t>
  </si>
  <si>
    <t>Memorando de radicación</t>
  </si>
  <si>
    <t>ÀREA DE NÒMINA Y LIQUIDACIONES</t>
  </si>
  <si>
    <t xml:space="preserve">1.No existe un cronograma de actividades para la liquidación de nómina.
2.El Profesional Universitario, no tiene la experiencia para  realizar el proceso de liquidación de nómina y desconoce algunos temas del área.
</t>
  </si>
  <si>
    <t>Inoportunidad en la entrega de la información de nómina para ser contabilizada.</t>
  </si>
  <si>
    <t>*Afectación del PAC anual para la planta de empleos de la Entidad.
*No se cancela  la nómina dentro del mes afectando el PAC del mes siguiente.
*EL PAC se va a PAC no ejecutado.</t>
  </si>
  <si>
    <t xml:space="preserve">*Instructivos:
 A-GDH-IN-005 "Requisitos para el retiro",
 A-GDH-IN-007 "Novedades", 
A-GDH-IN-009 "Liquidación de Nómina, Aportes a la Seguridad Social y Parafiscales", 
A-GDH-IN-010 
" Prima Técnica", 
A-GDH-IN-011 
"Prima Semestral y Navidad".
*Procedimientos
   A-GDH-PR-001 "Compensación  y Novedades".
 *Libro de radicación.
</t>
  </si>
  <si>
    <t xml:space="preserve">Aplicar el  PAAC del mes siguiente al que se presente la demora.
</t>
  </si>
  <si>
    <t>*Cronograma de Actividades Gestión de Desarrollo Humano A-GDH-FT-032
*Listado de asistencia A-GDH-FT-010, acta A-GDO-FT-004</t>
  </si>
  <si>
    <t>ÁREA DE SEGURIDAD Y SALUD EN EL TRABAJO</t>
  </si>
  <si>
    <t>1. Presentación tardía de los documentos (por parte del área) para contratación de bienes y/o servicios
2. Demoras en la adjudicación de los contratos.</t>
  </si>
  <si>
    <t xml:space="preserve">Entrega de bienes o servicios relacionados con la Seguridad y Salud en el Trabajo en tiempos que no corresponden a las necesidades del Instituto </t>
  </si>
  <si>
    <t>*Acciones legales en contra del Instituto
*Investigaciones por parte de entes de control
*Sanciones económicas en contra del Instituto
*Accidentes Laborales</t>
  </si>
  <si>
    <t>Plan anual de adquisiciones -PAA</t>
  </si>
  <si>
    <t>* Como Área de Seguridad y Salud en el Trabajo se emite la orden para que las tareas de alto riesgo no se lleven a cabo hasta no contar con los elementos adecuados.</t>
  </si>
  <si>
    <t xml:space="preserve">* Antes del primer trimestre del año haber entregado toda la documentación para el desarrollo de los  procesos contractuales.
*Seguimiento a través de una base de datos al PAA </t>
  </si>
  <si>
    <t>* Memorando A-GDO-FT-013 de remisión de la documentación</t>
  </si>
  <si>
    <t>1.  La no apropiación del recurso para la compra de EPP para el personal contratista por parte de los proyectos de inversión.</t>
  </si>
  <si>
    <t>Elementos de protección personal insuficientes o inexistentes para la entrega a los  contratistas del Instituto</t>
  </si>
  <si>
    <t>* Accidentes de Trabajo, lesiones y afecciones a la salud
*Acciones legales en contra del Instituto
*Investigaciones por parte de entes de control
*Sanciones económicas en contra del Instituto</t>
  </si>
  <si>
    <t>*Inspección de EPP A-GDH-FT-072</t>
  </si>
  <si>
    <t>*Compra de EPP por parte del contratista para la ejecución de la actividad</t>
  </si>
  <si>
    <t>* Elaborar anteproyecto de necesidades de EPP de contratistas a partir de la matriz de elementos de protección personal A-GDH-DI-006.
*Mediante memorando 
GDO-FT-013 solicitar a los gerentes de proyecto la apropiación de recursos para  la compra de EPP a contratistas</t>
  </si>
  <si>
    <t xml:space="preserve">*Anteproyecto 
* Memorando A-GDO-FT-013 </t>
  </si>
  <si>
    <t>ÀREA DE SEGURIDAD Y SALUD EN EL TRABAJO</t>
  </si>
  <si>
    <t>1.Incumplimiento en la obligación de afiliación a la ARL por parte del contratista.
2.No reporte de Accidentes de Trabajo dentro de los tiempos establecidos legalmente.
3.Realización de actividades diferentes a las contempladas en las obligaciones contractuales.</t>
  </si>
  <si>
    <t xml:space="preserve">Accidentes de Trabajo en los contratistas del Instituto sin reconocimiento por parte de la Aseguradora de Riesgos laborales </t>
  </si>
  <si>
    <t>*Acciones legales en contra del Instituto
*Investigaciones por parte de entes de control
*Sanciones económicas en contra del Instituto</t>
  </si>
  <si>
    <t>*Se está realizando una verificación de la base oficial de contratos de prestación de servicios versus la página transaccional de ARL Positiva.
* Procedimiento A- GCO-PR-014 "Legalización y modificación contractual".
*Formato  A-GCO-FT-014 "Verificación documental para contratos de prestación de servicios profesionales y de apoyo a la gestión"</t>
  </si>
  <si>
    <t>Dependiendo de la gravedad del accidente de trabajo se remite a la EPS a la que esté afiliado el contratista o se realiza un reporte extemporaneo mientras se realizan los trámites de afiliación.</t>
  </si>
  <si>
    <t>Afiliar a la administradora de Riesgos laborales a los contratistas por Orden de prestación de servicios (OPS) a partir de la aceptación del contrato en el palicativo SECOP II, garantizando cobertura y eficacia en la afiliación.</t>
  </si>
  <si>
    <t>*Un instrumento de seguimiento de  afiliaciones a contratistas a  ARL.
*Medición del indicador de oportunidad en afiliación a la ARL para contratistas</t>
  </si>
  <si>
    <r>
      <t xml:space="preserve">GESTIÓN LOGÍSTICA / </t>
    </r>
    <r>
      <rPr>
        <i/>
        <sz val="10"/>
        <color theme="1"/>
        <rFont val="Times New Roman"/>
        <family val="1"/>
      </rPr>
      <t>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</si>
  <si>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 xml:space="preserve">* Actas de visita por parte del Área de Gestión Ambiental -  Formato -SEGUIMIENTO A LOS PROGRAMAS PIGA Y MANUAL DE SANEAMIENTO BÁSICO - Código A-GAM-FT-014.
* Registro de asistencia Comité, Junta, Reunión, Capacitación y/o Actividades de Bienestar A-GDH-FT-010 en relación al tema:  "Gestión Integral de Residuos Peligrosos". 
*Documentos de evaluación de la capacitación.
* Registros fotográficos.
* Correo electrónico Institucional
* Acta de reunión.                                                                                                                                                                                                                                                                                                                                                                                                                                                                                                                                                              
</t>
  </si>
  <si>
    <r>
      <t xml:space="preserve">
CONTROL INTERNO DISCIPLINARIO / </t>
    </r>
    <r>
      <rPr>
        <sz val="10"/>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</si>
  <si>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r>
      <t>SERVICIOS ADMINISTRATIVOS /</t>
    </r>
    <r>
      <rPr>
        <b/>
        <u/>
        <sz val="10"/>
        <color theme="1"/>
        <rFont val="Times New Roman"/>
        <family val="1"/>
      </rPr>
      <t xml:space="preserve"> </t>
    </r>
    <r>
      <rPr>
        <i/>
        <sz val="10"/>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</si>
  <si>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r>
      <t>ECONOMATO :
-</t>
    </r>
    <r>
      <rPr>
        <sz val="10"/>
        <rFont val="Times New Roman"/>
        <family val="1"/>
      </rPr>
      <t>Elaborar los pedidos para la requisición de los productos perecederos, no perecederos y proteínas.
-Recoger, distribuir y entregar a las diferentes unidades educativas los productos perecederos, no perecederos y proteínas</t>
    </r>
  </si>
  <si>
    <r>
      <t>1, Formato de google “</t>
    </r>
    <r>
      <rPr>
        <i/>
        <sz val="10"/>
        <rFont val="Times New Roman"/>
        <family val="1"/>
      </rPr>
      <t>Caracterización necesidades de  capacitación</t>
    </r>
    <r>
      <rPr>
        <sz val="10"/>
        <rFont val="Times New Roman"/>
        <family val="1"/>
      </rPr>
      <t>”
2. Generar con la informacion recolectada un diagnostico de necesidades de capacitación.
3. Analizar  y realizar  diagnóstico  con la informacion  suministrada por la Oficina Asesora de Planeación y  Control Interno, con respecto a las necesidades de capacitacion del Instituto.</t>
    </r>
  </si>
  <si>
    <r>
      <t xml:space="preserve">*Implementar un cronograma de actividades para la liquidación de nómina.
*Realizar capacitación al Profesional Universitario en temas especificos de liquidación de nómina y al uso y manejo del aplicativo SYSMAN.
</t>
    </r>
    <r>
      <rPr>
        <sz val="10"/>
        <color theme="3"/>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</si>
</sst>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sz val="11"/>
      <color theme="1"/>
      <name val="Calibri"/>
      <family val="2"/>
      <scheme val="minor"/>
    </font>
    <font>
      <b/>
      <sz val="10"/>
      <color rgb="FFFF0000"/>
      <name val="Times New Roman"/>
      <family val="1"/>
    </font>
    <font>
      <i/>
      <sz val="10"/>
      <name val="Times New Roman"/>
      <family val="1"/>
    </font>
    <font>
      <sz val="10"/>
      <color rgb="FFFF0000"/>
      <name val="Times New Roman"/>
      <family val="1"/>
    </font>
    <font>
      <sz val="10"/>
      <color theme="8"/>
      <name val="Times New Roman"/>
      <family val="1"/>
    </font>
    <font>
      <b/>
      <i/>
      <sz val="10"/>
      <name val="Times New Roman"/>
      <family val="1"/>
    </font>
    <font>
      <sz val="10"/>
      <color rgb="FF00B050"/>
      <name val="Times New Roman"/>
      <family val="1"/>
    </font>
    <font>
      <i/>
      <sz val="10"/>
      <color theme="1"/>
      <name val="Times New Roman"/>
      <family val="1"/>
    </font>
    <font>
      <b/>
      <sz val="9"/>
      <color indexed="81"/>
      <name val="Tahoma"/>
      <family val="2"/>
    </font>
    <font>
      <sz val="9"/>
      <color indexed="81"/>
      <name val="Tahoma"/>
      <family val="2"/>
    </font>
    <font>
      <sz val="10"/>
      <color rgb="FF000000"/>
      <name val="Times New Roman"/>
      <family val="1"/>
    </font>
    <font>
      <b/>
      <sz val="10"/>
      <color rgb="FF000000"/>
      <name val="Times New Roman"/>
      <family val="1"/>
    </font>
    <font>
      <i/>
      <sz val="10"/>
      <color rgb="FF000000"/>
      <name val="Times New Roman"/>
      <family val="1"/>
    </font>
    <font>
      <b/>
      <u/>
      <sz val="10"/>
      <color theme="1"/>
      <name val="Times New Roman"/>
      <family val="1"/>
    </font>
    <font>
      <sz val="10"/>
      <color theme="3"/>
      <name val="Times New Roman"/>
      <family val="1"/>
    </font>
  </fonts>
  <fills count="12">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FF"/>
        <bgColor rgb="FFFFFFFF"/>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auto="1"/>
      </left>
      <right style="hair">
        <color auto="1"/>
      </right>
      <top/>
      <bottom style="hair">
        <color auto="1"/>
      </bottom>
      <diagonal/>
    </border>
    <border>
      <left style="hair">
        <color auto="1"/>
      </left>
      <right/>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rgb="FF000000"/>
      </right>
      <top/>
      <bottom style="medium">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medium">
        <color indexed="64"/>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2">
    <xf numFmtId="0" fontId="0" fillId="0" borderId="0"/>
    <xf numFmtId="0" fontId="30" fillId="0" borderId="0"/>
  </cellStyleXfs>
  <cellXfs count="505">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0" borderId="0" xfId="0" applyFont="1" applyProtection="1"/>
    <xf numFmtId="0" fontId="29" fillId="0" borderId="16" xfId="0" applyFont="1" applyBorder="1" applyAlignment="1" applyProtection="1">
      <alignment horizontal="center" vertical="center" wrapText="1"/>
      <protection locked="0"/>
    </xf>
    <xf numFmtId="1" fontId="28" fillId="0" borderId="0" xfId="0" applyNumberFormat="1" applyFont="1" applyBorder="1" applyAlignment="1" applyProtection="1">
      <alignment horizontal="center" vertical="center"/>
    </xf>
    <xf numFmtId="0" fontId="28" fillId="0" borderId="0" xfId="0" applyFont="1" applyProtection="1">
      <protection locked="0"/>
    </xf>
    <xf numFmtId="0" fontId="28" fillId="0" borderId="0" xfId="0" applyFont="1" applyBorder="1" applyProtection="1"/>
    <xf numFmtId="0" fontId="28" fillId="0" borderId="0" xfId="0" applyFont="1" applyBorder="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Protection="1"/>
    <xf numFmtId="0" fontId="29" fillId="0" borderId="1" xfId="0" applyFont="1" applyBorder="1" applyProtection="1"/>
    <xf numFmtId="0" fontId="28" fillId="0" borderId="14" xfId="0" applyFont="1" applyBorder="1" applyAlignment="1" applyProtection="1">
      <alignment horizontal="justify" vertical="center" wrapText="1"/>
    </xf>
    <xf numFmtId="0" fontId="28" fillId="0" borderId="15" xfId="0" applyFont="1" applyBorder="1" applyAlignment="1" applyProtection="1">
      <alignment horizontal="justify" vertical="center" wrapText="1"/>
    </xf>
    <xf numFmtId="0" fontId="28" fillId="0" borderId="15" xfId="0" applyFont="1" applyBorder="1" applyAlignment="1" applyProtection="1">
      <alignment horizontal="justify" vertical="center"/>
    </xf>
    <xf numFmtId="0" fontId="28" fillId="0" borderId="19" xfId="0" applyFont="1" applyBorder="1" applyAlignment="1" applyProtection="1">
      <alignment horizontal="justify" vertical="center" wrapText="1"/>
    </xf>
    <xf numFmtId="0" fontId="28" fillId="3"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29" fillId="0" borderId="0" xfId="0" applyFont="1" applyAlignment="1" applyProtection="1">
      <alignment vertical="center"/>
    </xf>
    <xf numFmtId="0" fontId="18" fillId="0" borderId="0" xfId="0" applyFont="1" applyBorder="1" applyAlignment="1" applyProtection="1">
      <alignment vertical="center" wrapText="1"/>
    </xf>
    <xf numFmtId="0" fontId="28" fillId="0" borderId="0" xfId="0" applyFont="1" applyBorder="1" applyAlignment="1" applyProtection="1">
      <protection locked="0"/>
    </xf>
    <xf numFmtId="0" fontId="29" fillId="3" borderId="17" xfId="0" applyFont="1" applyFill="1" applyBorder="1" applyAlignment="1" applyProtection="1">
      <alignment vertical="center"/>
    </xf>
    <xf numFmtId="0" fontId="29" fillId="9" borderId="1" xfId="0" applyFont="1" applyFill="1" applyBorder="1" applyAlignment="1" applyProtection="1">
      <alignment horizontal="center" vertical="center" wrapText="1"/>
    </xf>
    <xf numFmtId="0" fontId="29" fillId="9" borderId="10" xfId="0" applyFont="1" applyFill="1" applyBorder="1" applyAlignment="1" applyProtection="1"/>
    <xf numFmtId="0" fontId="29" fillId="9" borderId="10" xfId="0" applyFont="1" applyFill="1" applyBorder="1" applyProtection="1"/>
    <xf numFmtId="0" fontId="29" fillId="9" borderId="1" xfId="0" applyFont="1" applyFill="1" applyBorder="1" applyProtection="1"/>
    <xf numFmtId="0" fontId="29" fillId="5" borderId="12" xfId="0" applyFont="1" applyFill="1" applyBorder="1" applyAlignment="1" applyProtection="1">
      <alignment horizontal="center" vertical="center"/>
    </xf>
    <xf numFmtId="0" fontId="29" fillId="5" borderId="0" xfId="0" applyFont="1" applyFill="1" applyProtection="1"/>
    <xf numFmtId="0" fontId="29" fillId="7"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xf>
    <xf numFmtId="0" fontId="29" fillId="10" borderId="18"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1" fontId="28" fillId="0" borderId="9" xfId="0" applyNumberFormat="1" applyFont="1" applyBorder="1" applyAlignment="1" applyProtection="1">
      <alignment horizontal="center" vertical="center"/>
    </xf>
    <xf numFmtId="0" fontId="29" fillId="5" borderId="10" xfId="0" applyFont="1" applyFill="1" applyBorder="1" applyAlignment="1" applyProtection="1">
      <alignment horizontal="center" vertical="center" wrapText="1"/>
    </xf>
    <xf numFmtId="0" fontId="29" fillId="9" borderId="1" xfId="0" applyFont="1" applyFill="1" applyBorder="1" applyAlignment="1" applyProtection="1">
      <alignment horizontal="center" vertical="center"/>
    </xf>
    <xf numFmtId="0" fontId="28" fillId="0" borderId="14" xfId="0" applyFont="1" applyBorder="1" applyAlignment="1">
      <alignment horizontal="justify" vertical="center" wrapText="1"/>
    </xf>
    <xf numFmtId="1" fontId="28" fillId="0" borderId="9" xfId="0" applyNumberFormat="1" applyFont="1" applyBorder="1" applyAlignment="1">
      <alignment horizontal="center" vertical="center"/>
    </xf>
    <xf numFmtId="0" fontId="28" fillId="0" borderId="15" xfId="0" applyFont="1" applyBorder="1" applyAlignment="1">
      <alignment horizontal="justify" vertical="center" wrapText="1"/>
    </xf>
    <xf numFmtId="0" fontId="28" fillId="0" borderId="2" xfId="0" applyFont="1" applyBorder="1" applyAlignment="1" applyProtection="1">
      <alignment horizontal="center" vertical="center" wrapText="1"/>
      <protection locked="0"/>
    </xf>
    <xf numFmtId="0" fontId="28" fillId="0" borderId="15" xfId="0" applyFont="1" applyBorder="1" applyAlignment="1">
      <alignment horizontal="justify" vertical="center"/>
    </xf>
    <xf numFmtId="0" fontId="28" fillId="0" borderId="19" xfId="0" applyFont="1" applyBorder="1" applyAlignment="1">
      <alignment horizontal="justify" vertical="center" wrapText="1"/>
    </xf>
    <xf numFmtId="0" fontId="28" fillId="0" borderId="2" xfId="0" applyFont="1" applyBorder="1" applyAlignment="1" applyProtection="1">
      <alignment horizontal="justify" vertical="center" wrapText="1"/>
      <protection locked="0"/>
    </xf>
    <xf numFmtId="0" fontId="19" fillId="0" borderId="21" xfId="0" applyFont="1" applyBorder="1" applyAlignment="1">
      <alignment horizontal="justify" vertical="center" wrapText="1"/>
    </xf>
    <xf numFmtId="0" fontId="18" fillId="0" borderId="22" xfId="0" applyFont="1" applyBorder="1" applyAlignment="1" applyProtection="1">
      <alignment horizontal="center" vertical="center" wrapText="1"/>
      <protection locked="0"/>
    </xf>
    <xf numFmtId="0" fontId="19" fillId="0" borderId="15" xfId="0" applyFont="1" applyBorder="1" applyAlignment="1">
      <alignment horizontal="justify" vertical="center" wrapText="1"/>
    </xf>
    <xf numFmtId="0" fontId="18" fillId="0" borderId="16" xfId="0" applyFont="1" applyBorder="1" applyAlignment="1" applyProtection="1">
      <alignment horizontal="center" vertical="center" wrapText="1"/>
      <protection locked="0"/>
    </xf>
    <xf numFmtId="1" fontId="28" fillId="0" borderId="0" xfId="0" applyNumberFormat="1" applyFont="1" applyAlignment="1">
      <alignment horizontal="center" vertical="center"/>
    </xf>
    <xf numFmtId="0" fontId="19" fillId="0" borderId="15" xfId="0" applyFont="1" applyBorder="1" applyAlignment="1">
      <alignment horizontal="justify" vertical="center"/>
    </xf>
    <xf numFmtId="0" fontId="19" fillId="0" borderId="19" xfId="0" applyFont="1" applyBorder="1" applyAlignment="1">
      <alignment horizontal="justify" vertical="center" wrapText="1"/>
    </xf>
    <xf numFmtId="0" fontId="19" fillId="3" borderId="14" xfId="0" applyFont="1" applyFill="1" applyBorder="1" applyAlignment="1">
      <alignment horizontal="justify" vertical="center" wrapText="1"/>
    </xf>
    <xf numFmtId="0" fontId="18" fillId="3" borderId="16" xfId="0" applyFont="1" applyFill="1" applyBorder="1" applyAlignment="1" applyProtection="1">
      <alignment horizontal="center" vertical="center" wrapText="1"/>
      <protection locked="0"/>
    </xf>
    <xf numFmtId="0" fontId="19" fillId="3" borderId="15" xfId="0" applyFont="1" applyFill="1" applyBorder="1" applyAlignment="1">
      <alignment horizontal="justify" vertical="center" wrapText="1"/>
    </xf>
    <xf numFmtId="0" fontId="19" fillId="3" borderId="15" xfId="0" applyFont="1" applyFill="1" applyBorder="1" applyAlignment="1">
      <alignment horizontal="justify" vertical="center"/>
    </xf>
    <xf numFmtId="0" fontId="19" fillId="3" borderId="19" xfId="0" applyFont="1" applyFill="1" applyBorder="1" applyAlignment="1">
      <alignment horizontal="justify" vertical="center" wrapText="1"/>
    </xf>
    <xf numFmtId="0" fontId="19" fillId="0" borderId="14" xfId="0" applyFont="1" applyBorder="1" applyAlignment="1">
      <alignment horizontal="justify" vertical="center" wrapText="1"/>
    </xf>
    <xf numFmtId="0" fontId="19" fillId="0" borderId="25" xfId="0" applyFont="1" applyBorder="1" applyAlignment="1">
      <alignment horizontal="justify" vertical="center" wrapText="1"/>
    </xf>
    <xf numFmtId="0" fontId="18" fillId="0" borderId="26" xfId="0" applyFont="1" applyBorder="1" applyAlignment="1" applyProtection="1">
      <alignment horizontal="center" vertical="center" wrapText="1"/>
      <protection locked="0"/>
    </xf>
    <xf numFmtId="0" fontId="28" fillId="0" borderId="21" xfId="0" applyFont="1" applyBorder="1" applyAlignment="1">
      <alignment horizontal="justify" vertical="center" wrapText="1"/>
    </xf>
    <xf numFmtId="0" fontId="29" fillId="0" borderId="22" xfId="0" applyFont="1" applyBorder="1" applyAlignment="1" applyProtection="1">
      <alignment horizontal="center" vertical="center" wrapText="1"/>
      <protection locked="0"/>
    </xf>
    <xf numFmtId="0" fontId="29" fillId="3" borderId="3"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49" fontId="29" fillId="3" borderId="3" xfId="0" applyNumberFormat="1" applyFont="1" applyFill="1" applyBorder="1" applyAlignment="1" applyProtection="1">
      <alignment horizontal="center" vertical="center"/>
    </xf>
    <xf numFmtId="14" fontId="29" fillId="3" borderId="3" xfId="0" applyNumberFormat="1" applyFont="1" applyFill="1" applyBorder="1" applyAlignment="1" applyProtection="1">
      <alignment horizontal="center" vertical="center"/>
    </xf>
    <xf numFmtId="0" fontId="28" fillId="0" borderId="2" xfId="0" applyFont="1" applyBorder="1" applyAlignment="1" applyProtection="1">
      <alignment horizontal="left" vertical="center" wrapText="1"/>
      <protection locked="0"/>
    </xf>
    <xf numFmtId="0" fontId="28" fillId="0" borderId="0" xfId="0" applyFont="1" applyFill="1" applyBorder="1" applyProtection="1"/>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6" xfId="0" applyBorder="1" applyAlignment="1" applyProtection="1">
      <alignment horizontal="center" vertical="center"/>
    </xf>
    <xf numFmtId="0" fontId="0" fillId="0" borderId="0" xfId="0" applyAlignment="1" applyProtection="1">
      <alignment horizontal="center" vertical="center"/>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5" fillId="0" borderId="2" xfId="0" applyFont="1" applyBorder="1" applyAlignment="1" applyProtection="1">
      <alignment horizontal="center" vertical="center" wrapText="1"/>
    </xf>
    <xf numFmtId="1" fontId="26" fillId="0" borderId="6" xfId="0" applyNumberFormat="1" applyFont="1" applyBorder="1" applyAlignment="1" applyProtection="1">
      <alignment horizontal="center" vertical="center"/>
    </xf>
    <xf numFmtId="1" fontId="15" fillId="0" borderId="2" xfId="0" applyNumberFormat="1" applyFont="1" applyBorder="1" applyAlignment="1" applyProtection="1">
      <alignment horizontal="center" vertical="center" wrapText="1"/>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8" fillId="0" borderId="1"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5" fillId="0" borderId="1" xfId="0" applyFont="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1" fontId="15" fillId="0" borderId="4"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0" fillId="0" borderId="1" xfId="0" applyBorder="1" applyAlignment="1" applyProtection="1">
      <alignment vertical="top"/>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1" fontId="26" fillId="0" borderId="5"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3" fillId="0" borderId="1"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3" fillId="0" borderId="10" xfId="0" applyFont="1" applyBorder="1" applyAlignment="1" applyProtection="1">
      <alignment horizontal="center"/>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3" fillId="0" borderId="1" xfId="0" applyFont="1" applyBorder="1" applyAlignment="1" applyProtection="1">
      <alignment horizontal="center" wrapText="1"/>
    </xf>
    <xf numFmtId="0" fontId="1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3" xfId="0" applyFont="1" applyBorder="1" applyAlignment="1" applyProtection="1">
      <alignment horizontal="justify" vertical="center" wrapText="1"/>
      <protection locked="0"/>
    </xf>
    <xf numFmtId="0" fontId="28" fillId="0" borderId="12" xfId="0" applyFont="1" applyBorder="1" applyAlignment="1" applyProtection="1">
      <alignment horizontal="justify" vertical="center" wrapText="1"/>
      <protection locked="0"/>
    </xf>
    <xf numFmtId="0" fontId="28" fillId="0" borderId="10" xfId="0" applyFont="1" applyBorder="1" applyAlignment="1" applyProtection="1">
      <alignment horizontal="justify" vertical="center" wrapText="1"/>
      <protection locked="0"/>
    </xf>
    <xf numFmtId="0" fontId="28" fillId="0" borderId="13"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9" fillId="3" borderId="1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28" fillId="0" borderId="1" xfId="0" applyFont="1" applyBorder="1" applyAlignment="1" applyProtection="1">
      <alignment horizontal="justify" vertical="center" wrapText="1"/>
      <protection locked="0"/>
    </xf>
    <xf numFmtId="0" fontId="28" fillId="0" borderId="1" xfId="0" applyFont="1" applyBorder="1" applyAlignment="1" applyProtection="1">
      <alignment horizontal="justify" vertical="center"/>
      <protection locked="0"/>
    </xf>
    <xf numFmtId="0" fontId="28" fillId="0" borderId="13" xfId="0" applyFont="1" applyBorder="1" applyAlignment="1" applyProtection="1">
      <alignment horizontal="justify" vertical="center"/>
      <protection locked="0"/>
    </xf>
    <xf numFmtId="0" fontId="18" fillId="9" borderId="10"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19" fillId="0" borderId="13" xfId="0" applyFont="1" applyBorder="1" applyAlignment="1" applyProtection="1">
      <alignment horizontal="center" vertical="center" textRotation="90" wrapText="1"/>
      <protection locked="0"/>
    </xf>
    <xf numFmtId="0" fontId="19" fillId="0" borderId="12" xfId="0" applyFont="1" applyBorder="1" applyAlignment="1" applyProtection="1">
      <alignment horizontal="center" vertical="center" textRotation="90" wrapText="1"/>
      <protection locked="0"/>
    </xf>
    <xf numFmtId="1" fontId="19" fillId="0" borderId="4" xfId="0" applyNumberFormat="1" applyFont="1" applyBorder="1" applyAlignment="1" applyProtection="1">
      <alignment horizontal="center" vertical="center" wrapText="1"/>
    </xf>
    <xf numFmtId="1" fontId="19" fillId="0" borderId="2" xfId="0" applyNumberFormat="1" applyFont="1" applyBorder="1" applyAlignment="1" applyProtection="1">
      <alignment horizontal="center" vertical="center" wrapText="1"/>
    </xf>
    <xf numFmtId="1" fontId="19" fillId="0" borderId="7" xfId="0" applyNumberFormat="1" applyFont="1" applyBorder="1" applyAlignment="1" applyProtection="1">
      <alignment horizontal="center" vertical="center" wrapText="1"/>
    </xf>
    <xf numFmtId="0" fontId="18" fillId="0" borderId="1" xfId="0" applyFont="1" applyBorder="1" applyAlignment="1">
      <alignment horizontal="center" vertical="center"/>
    </xf>
    <xf numFmtId="0" fontId="28" fillId="0" borderId="9"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8" fillId="0" borderId="0" xfId="0" applyFont="1" applyAlignment="1" applyProtection="1">
      <alignment horizontal="center" vertical="center"/>
    </xf>
    <xf numFmtId="0" fontId="18" fillId="0" borderId="1" xfId="0" applyFont="1" applyBorder="1" applyAlignment="1" applyProtection="1">
      <alignment horizontal="center" vertical="center"/>
    </xf>
    <xf numFmtId="0" fontId="19" fillId="0" borderId="4" xfId="0" applyFont="1" applyBorder="1" applyAlignment="1" applyProtection="1">
      <alignment horizontal="justify" vertical="center" wrapText="1"/>
      <protection locked="0"/>
    </xf>
    <xf numFmtId="0" fontId="19" fillId="0" borderId="2" xfId="0" applyFont="1" applyBorder="1" applyAlignment="1" applyProtection="1">
      <alignment horizontal="justify" vertical="center"/>
      <protection locked="0"/>
    </xf>
    <xf numFmtId="1" fontId="28" fillId="0" borderId="9" xfId="0" applyNumberFormat="1" applyFont="1" applyBorder="1" applyAlignment="1" applyProtection="1">
      <alignment horizontal="center" vertical="center"/>
    </xf>
    <xf numFmtId="0" fontId="28" fillId="0" borderId="0" xfId="0" applyFont="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28" fillId="0" borderId="4" xfId="0" applyFont="1" applyBorder="1" applyAlignment="1" applyProtection="1">
      <alignment horizontal="justify" vertical="center" wrapText="1"/>
      <protection locked="0"/>
    </xf>
    <xf numFmtId="0" fontId="28" fillId="0" borderId="2" xfId="0" applyFont="1" applyBorder="1" applyAlignment="1" applyProtection="1">
      <alignment horizontal="justify" vertical="center" wrapText="1"/>
      <protection locked="0"/>
    </xf>
    <xf numFmtId="16" fontId="28" fillId="0" borderId="4" xfId="0" applyNumberFormat="1" applyFont="1" applyBorder="1" applyAlignment="1" applyProtection="1">
      <alignment horizontal="justify" vertical="center"/>
      <protection locked="0"/>
    </xf>
    <xf numFmtId="0" fontId="28" fillId="0" borderId="2" xfId="0" applyFont="1" applyBorder="1" applyAlignment="1" applyProtection="1">
      <alignment horizontal="justify" vertical="center"/>
      <protection locked="0"/>
    </xf>
    <xf numFmtId="14" fontId="28" fillId="0" borderId="4" xfId="0" applyNumberFormat="1" applyFont="1" applyBorder="1" applyAlignment="1" applyProtection="1">
      <alignment horizontal="justify" vertical="center"/>
      <protection locked="0"/>
    </xf>
    <xf numFmtId="14" fontId="28" fillId="0" borderId="2" xfId="0" applyNumberFormat="1" applyFont="1" applyBorder="1" applyAlignment="1" applyProtection="1">
      <alignment horizontal="justify" vertical="center"/>
      <protection locked="0"/>
    </xf>
    <xf numFmtId="0" fontId="19" fillId="0" borderId="4"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9" fillId="6" borderId="13" xfId="0" applyFont="1" applyFill="1" applyBorder="1" applyAlignment="1" applyProtection="1">
      <alignment horizontal="center" vertical="center"/>
    </xf>
    <xf numFmtId="0" fontId="29" fillId="6" borderId="12" xfId="0" applyFont="1" applyFill="1" applyBorder="1" applyAlignment="1" applyProtection="1">
      <alignment horizontal="center" vertical="center"/>
    </xf>
    <xf numFmtId="0" fontId="29" fillId="6" borderId="10"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0" xfId="0" applyFont="1" applyFill="1" applyBorder="1" applyAlignment="1" applyProtection="1">
      <alignment horizontal="center" vertical="center" wrapText="1"/>
    </xf>
    <xf numFmtId="0" fontId="29" fillId="9" borderId="13" xfId="0" applyFont="1" applyFill="1" applyBorder="1" applyAlignment="1" applyProtection="1">
      <alignment horizontal="center" vertical="center" wrapText="1"/>
    </xf>
    <xf numFmtId="0" fontId="29" fillId="9" borderId="10"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xf>
    <xf numFmtId="0" fontId="29" fillId="5" borderId="1" xfId="0" applyFont="1" applyFill="1" applyBorder="1" applyAlignment="1" applyProtection="1">
      <alignment horizontal="center"/>
    </xf>
    <xf numFmtId="0" fontId="29" fillId="5"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0" fontId="29" fillId="5" borderId="10" xfId="0" applyFont="1" applyFill="1" applyBorder="1" applyAlignment="1" applyProtection="1">
      <alignment horizontal="center" vertical="center" wrapText="1"/>
    </xf>
    <xf numFmtId="0" fontId="29" fillId="4" borderId="1" xfId="0" applyFont="1" applyFill="1" applyBorder="1" applyAlignment="1" applyProtection="1">
      <alignment horizontal="center"/>
    </xf>
    <xf numFmtId="0" fontId="29" fillId="8" borderId="3" xfId="0" applyFont="1" applyFill="1" applyBorder="1" applyAlignment="1" applyProtection="1">
      <alignment horizontal="center"/>
    </xf>
    <xf numFmtId="0" fontId="29" fillId="8" borderId="17" xfId="0" applyFont="1" applyFill="1" applyBorder="1" applyAlignment="1" applyProtection="1">
      <alignment horizontal="center"/>
    </xf>
    <xf numFmtId="0" fontId="29" fillId="8" borderId="18" xfId="0" applyFont="1" applyFill="1" applyBorder="1" applyAlignment="1" applyProtection="1">
      <alignment horizontal="center"/>
    </xf>
    <xf numFmtId="0" fontId="19" fillId="0" borderId="1"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9" fillId="0" borderId="13" xfId="0" applyFont="1" applyBorder="1" applyAlignment="1" applyProtection="1">
      <alignment horizontal="justify" vertical="center" wrapText="1"/>
      <protection locked="0"/>
    </xf>
    <xf numFmtId="0" fontId="29" fillId="0" borderId="12" xfId="0" applyFont="1" applyBorder="1" applyAlignment="1" applyProtection="1">
      <alignment horizontal="justify" vertical="center" wrapText="1"/>
      <protection locked="0"/>
    </xf>
    <xf numFmtId="0" fontId="29" fillId="0" borderId="10" xfId="0" applyFont="1" applyBorder="1" applyAlignment="1" applyProtection="1">
      <alignment horizontal="justify" vertical="center" wrapText="1"/>
      <protection locked="0"/>
    </xf>
    <xf numFmtId="0" fontId="28" fillId="0" borderId="8" xfId="0" applyFont="1" applyBorder="1" applyAlignment="1">
      <alignment horizontal="center" vertical="center" wrapText="1"/>
    </xf>
    <xf numFmtId="0" fontId="19" fillId="0" borderId="10" xfId="0" applyFont="1" applyBorder="1" applyAlignment="1" applyProtection="1">
      <alignment horizontal="center" vertical="center" textRotation="90" wrapText="1"/>
      <protection locked="0"/>
    </xf>
    <xf numFmtId="0" fontId="28"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14" fontId="28" fillId="0" borderId="4" xfId="0" applyNumberFormat="1"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9" fillId="4" borderId="1" xfId="0" applyFont="1" applyFill="1" applyBorder="1" applyAlignment="1" applyProtection="1">
      <alignment horizontal="left" vertical="center"/>
      <protection locked="0"/>
    </xf>
    <xf numFmtId="14" fontId="31" fillId="0" borderId="1"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29" fillId="7" borderId="1" xfId="0" applyFont="1" applyFill="1" applyBorder="1" applyAlignment="1" applyProtection="1">
      <alignment horizontal="center"/>
    </xf>
    <xf numFmtId="0" fontId="29" fillId="5" borderId="10" xfId="0" applyFont="1" applyFill="1" applyBorder="1" applyAlignment="1" applyProtection="1">
      <alignment horizontal="center"/>
    </xf>
    <xf numFmtId="0" fontId="29" fillId="9" borderId="10" xfId="0" applyFont="1" applyFill="1" applyBorder="1" applyAlignment="1" applyProtection="1">
      <alignment horizontal="center" vertical="center"/>
    </xf>
    <xf numFmtId="0" fontId="29" fillId="9" borderId="1" xfId="0" applyFont="1" applyFill="1" applyBorder="1" applyAlignment="1" applyProtection="1">
      <alignment horizontal="center" vertical="center"/>
    </xf>
    <xf numFmtId="0" fontId="29" fillId="7" borderId="7"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8" xfId="0" applyFont="1" applyFill="1" applyBorder="1" applyAlignment="1" applyProtection="1">
      <alignment horizontal="center" vertical="center"/>
    </xf>
    <xf numFmtId="0" fontId="29" fillId="9" borderId="1" xfId="0" applyFont="1" applyFill="1" applyBorder="1" applyAlignment="1" applyProtection="1">
      <alignment horizontal="center" wrapText="1"/>
    </xf>
    <xf numFmtId="0" fontId="19"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1" fontId="19" fillId="0" borderId="13" xfId="0" applyNumberFormat="1" applyFont="1" applyBorder="1" applyAlignment="1">
      <alignment horizontal="center" vertical="center" wrapText="1"/>
    </xf>
    <xf numFmtId="1" fontId="19" fillId="0" borderId="12" xfId="0" applyNumberFormat="1" applyFont="1" applyBorder="1" applyAlignment="1">
      <alignment horizontal="center" vertical="center" wrapText="1"/>
    </xf>
    <xf numFmtId="1" fontId="19" fillId="0" borderId="10" xfId="0" applyNumberFormat="1" applyFont="1" applyBorder="1" applyAlignment="1">
      <alignment horizontal="center" vertical="center" wrapText="1"/>
    </xf>
    <xf numFmtId="0" fontId="28" fillId="0" borderId="12" xfId="0" applyFont="1" applyBorder="1" applyAlignment="1">
      <alignment horizontal="center" vertical="center"/>
    </xf>
    <xf numFmtId="0" fontId="19" fillId="0" borderId="13" xfId="0" applyFont="1" applyBorder="1" applyAlignment="1" applyProtection="1">
      <alignment horizontal="justify" vertical="center" wrapText="1"/>
      <protection locked="0"/>
    </xf>
    <xf numFmtId="0" fontId="19" fillId="0" borderId="12" xfId="0" applyFont="1" applyBorder="1" applyAlignment="1" applyProtection="1">
      <alignment horizontal="justify" vertical="center" wrapText="1"/>
      <protection locked="0"/>
    </xf>
    <xf numFmtId="0" fontId="19" fillId="0" borderId="10" xfId="0" applyFont="1" applyBorder="1" applyAlignment="1" applyProtection="1">
      <alignment horizontal="justify" vertical="center" wrapText="1"/>
      <protection locked="0"/>
    </xf>
    <xf numFmtId="1" fontId="28" fillId="0" borderId="9" xfId="0" applyNumberFormat="1" applyFont="1" applyBorder="1" applyAlignment="1">
      <alignment horizontal="center" vertical="center"/>
    </xf>
    <xf numFmtId="1" fontId="28" fillId="0" borderId="0" xfId="0" applyNumberFormat="1" applyFont="1" applyBorder="1" applyAlignment="1">
      <alignment horizontal="center" vertical="center"/>
    </xf>
    <xf numFmtId="1" fontId="28" fillId="0" borderId="11" xfId="0" applyNumberFormat="1" applyFont="1" applyBorder="1" applyAlignment="1">
      <alignment horizontal="center" vertical="center"/>
    </xf>
    <xf numFmtId="0" fontId="28" fillId="0" borderId="13" xfId="0" applyFont="1" applyBorder="1" applyAlignment="1" applyProtection="1">
      <alignment horizontal="center"/>
      <protection locked="0"/>
    </xf>
    <xf numFmtId="0" fontId="28" fillId="0" borderId="12" xfId="0" applyFont="1" applyBorder="1" applyAlignment="1" applyProtection="1">
      <alignment horizontal="center"/>
      <protection locked="0"/>
    </xf>
    <xf numFmtId="0" fontId="28" fillId="0" borderId="23" xfId="0" applyFont="1" applyBorder="1" applyAlignment="1" applyProtection="1">
      <alignment horizontal="center"/>
      <protection locked="0"/>
    </xf>
    <xf numFmtId="0" fontId="19" fillId="3" borderId="13" xfId="0" applyFont="1" applyFill="1" applyBorder="1" applyAlignment="1" applyProtection="1">
      <alignment horizontal="justify" vertical="center" wrapText="1"/>
      <protection locked="0"/>
    </xf>
    <xf numFmtId="0" fontId="19" fillId="3" borderId="12" xfId="0" applyFont="1" applyFill="1" applyBorder="1" applyAlignment="1" applyProtection="1">
      <alignment horizontal="justify" vertical="center" wrapText="1"/>
      <protection locked="0"/>
    </xf>
    <xf numFmtId="0" fontId="19" fillId="3" borderId="10" xfId="0" applyFont="1" applyFill="1" applyBorder="1" applyAlignment="1" applyProtection="1">
      <alignment horizontal="justify" vertical="center" wrapText="1"/>
      <protection locked="0"/>
    </xf>
    <xf numFmtId="14" fontId="19" fillId="3" borderId="24" xfId="0" applyNumberFormat="1" applyFont="1" applyFill="1" applyBorder="1" applyAlignment="1" applyProtection="1">
      <alignment horizontal="center" vertical="center" wrapText="1"/>
      <protection locked="0"/>
    </xf>
    <xf numFmtId="14" fontId="19" fillId="3" borderId="12" xfId="0" applyNumberFormat="1" applyFont="1" applyFill="1" applyBorder="1" applyAlignment="1" applyProtection="1">
      <alignment horizontal="center" vertical="center" wrapText="1"/>
      <protection locked="0"/>
    </xf>
    <xf numFmtId="14" fontId="19" fillId="3" borderId="23" xfId="0" applyNumberFormat="1" applyFont="1" applyFill="1" applyBorder="1" applyAlignment="1" applyProtection="1">
      <alignment horizontal="center" vertical="center" wrapText="1"/>
      <protection locked="0"/>
    </xf>
    <xf numFmtId="0" fontId="28" fillId="0" borderId="13"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0" fontId="18" fillId="3" borderId="13"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9" fillId="3" borderId="13" xfId="0" applyFont="1" applyFill="1" applyBorder="1" applyAlignment="1" applyProtection="1">
      <alignment horizontal="left" vertical="center" wrapText="1"/>
      <protection locked="0"/>
    </xf>
    <xf numFmtId="0" fontId="19" fillId="3" borderId="12" xfId="0" applyFont="1" applyFill="1" applyBorder="1" applyAlignment="1" applyProtection="1">
      <alignment horizontal="left" vertical="center" wrapText="1"/>
      <protection locked="0"/>
    </xf>
    <xf numFmtId="0" fontId="19" fillId="3" borderId="10" xfId="0" applyFont="1" applyFill="1" applyBorder="1" applyAlignment="1" applyProtection="1">
      <alignment horizontal="left" vertical="center" wrapText="1"/>
      <protection locked="0"/>
    </xf>
    <xf numFmtId="0" fontId="19" fillId="0" borderId="23" xfId="0" applyFont="1" applyBorder="1" applyAlignment="1" applyProtection="1">
      <alignment horizontal="justify" vertical="center" wrapText="1"/>
      <protection locked="0"/>
    </xf>
    <xf numFmtId="14" fontId="19" fillId="3" borderId="10" xfId="0" applyNumberFormat="1" applyFont="1" applyFill="1" applyBorder="1" applyAlignment="1" applyProtection="1">
      <alignment horizontal="center" vertical="center" wrapText="1"/>
      <protection locked="0"/>
    </xf>
    <xf numFmtId="0" fontId="28" fillId="0" borderId="13" xfId="0" applyFont="1" applyBorder="1" applyAlignment="1">
      <alignment horizontal="center" vertical="center"/>
    </xf>
    <xf numFmtId="0" fontId="28" fillId="0" borderId="24" xfId="0" applyFont="1" applyBorder="1" applyAlignment="1" applyProtection="1">
      <alignment horizontal="justify" vertical="center" wrapText="1"/>
      <protection locked="0"/>
    </xf>
    <xf numFmtId="1" fontId="28" fillId="0" borderId="0" xfId="0" applyNumberFormat="1" applyFont="1" applyAlignment="1">
      <alignment horizontal="center" vertical="center"/>
    </xf>
    <xf numFmtId="0" fontId="28" fillId="0" borderId="4"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19" fillId="0" borderId="1" xfId="0" applyFont="1" applyBorder="1" applyAlignment="1" applyProtection="1">
      <alignment horizontal="justify" vertical="center" wrapText="1"/>
      <protection locked="0"/>
    </xf>
    <xf numFmtId="0" fontId="28" fillId="0" borderId="1" xfId="0" applyFont="1" applyBorder="1" applyAlignment="1" applyProtection="1">
      <alignment horizontal="center"/>
      <protection locked="0"/>
    </xf>
    <xf numFmtId="0" fontId="19" fillId="0" borderId="1" xfId="0" applyFont="1" applyBorder="1" applyAlignment="1" applyProtection="1">
      <alignment horizontal="justify" vertical="center"/>
      <protection locked="0"/>
    </xf>
    <xf numFmtId="0" fontId="29" fillId="0" borderId="29"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49" xfId="0" applyFont="1" applyBorder="1" applyAlignment="1" applyProtection="1">
      <alignment horizontal="center" vertical="center" wrapText="1"/>
      <protection locked="0"/>
    </xf>
    <xf numFmtId="0" fontId="28" fillId="0" borderId="0" xfId="0" applyFont="1" applyFill="1" applyBorder="1" applyAlignment="1" applyProtection="1">
      <alignment horizontal="justify" vertical="center"/>
      <protection locked="0"/>
    </xf>
    <xf numFmtId="0" fontId="28" fillId="0" borderId="0" xfId="0" applyFont="1" applyFill="1" applyBorder="1" applyAlignment="1" applyProtection="1">
      <alignment horizontal="justify" vertical="center" wrapText="1"/>
      <protection locked="0"/>
    </xf>
    <xf numFmtId="0" fontId="29" fillId="0" borderId="13"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14" fontId="28" fillId="0" borderId="1" xfId="0" applyNumberFormat="1" applyFont="1" applyBorder="1" applyAlignment="1" applyProtection="1">
      <alignment horizontal="center" vertical="center" wrapText="1"/>
      <protection locked="0"/>
    </xf>
    <xf numFmtId="14" fontId="28" fillId="0" borderId="4" xfId="0" applyNumberFormat="1" applyFont="1" applyBorder="1" applyAlignment="1" applyProtection="1">
      <alignment horizontal="center" vertical="center" wrapText="1"/>
      <protection locked="0"/>
    </xf>
    <xf numFmtId="0" fontId="28" fillId="0" borderId="4" xfId="0" applyFont="1" applyBorder="1" applyAlignment="1" applyProtection="1">
      <alignment horizontal="center" vertical="center"/>
      <protection locked="0"/>
    </xf>
    <xf numFmtId="0" fontId="28" fillId="0" borderId="13"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28" fillId="0" borderId="47"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protection locked="0"/>
    </xf>
    <xf numFmtId="0" fontId="19" fillId="0" borderId="50"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28" fillId="0" borderId="47" xfId="0" applyFont="1" applyBorder="1" applyAlignment="1">
      <alignment horizontal="center" vertical="center" wrapText="1"/>
    </xf>
    <xf numFmtId="0" fontId="19" fillId="0" borderId="47" xfId="0" applyFont="1" applyBorder="1" applyAlignment="1" applyProtection="1">
      <alignment horizontal="center" vertical="center" wrapText="1"/>
      <protection locked="0"/>
    </xf>
    <xf numFmtId="0" fontId="40" fillId="0" borderId="34" xfId="0" applyFont="1" applyBorder="1" applyAlignment="1">
      <alignment horizontal="center" vertical="center"/>
    </xf>
    <xf numFmtId="0" fontId="19" fillId="0" borderId="36" xfId="0" applyFont="1" applyBorder="1" applyAlignment="1">
      <alignment horizontal="center" vertical="center"/>
    </xf>
    <xf numFmtId="0" fontId="40" fillId="0" borderId="34" xfId="0" applyFont="1" applyBorder="1" applyAlignment="1">
      <alignment horizontal="justify" vertical="center" wrapText="1"/>
    </xf>
    <xf numFmtId="0" fontId="19" fillId="0" borderId="36" xfId="0" applyFont="1" applyBorder="1" applyAlignment="1">
      <alignment horizontal="justify" vertical="center"/>
    </xf>
    <xf numFmtId="14" fontId="40" fillId="0" borderId="33" xfId="0" applyNumberFormat="1" applyFont="1" applyBorder="1" applyAlignment="1">
      <alignment horizontal="center" vertical="center" wrapText="1"/>
    </xf>
    <xf numFmtId="0" fontId="19" fillId="0" borderId="35" xfId="0" applyFont="1" applyBorder="1" applyAlignment="1">
      <alignment vertical="center"/>
    </xf>
    <xf numFmtId="0" fontId="19" fillId="0" borderId="37" xfId="0" applyFont="1" applyBorder="1" applyAlignment="1">
      <alignment vertical="center"/>
    </xf>
    <xf numFmtId="0" fontId="19" fillId="0" borderId="1" xfId="0" applyFont="1" applyBorder="1" applyAlignment="1">
      <alignment horizontal="justify" vertical="center" wrapText="1"/>
    </xf>
    <xf numFmtId="0" fontId="19" fillId="0" borderId="44" xfId="0" applyFont="1" applyBorder="1" applyAlignment="1">
      <alignment horizontal="justify" vertical="center" wrapText="1"/>
    </xf>
    <xf numFmtId="0" fontId="19" fillId="0" borderId="45" xfId="0" applyFont="1" applyBorder="1" applyAlignment="1">
      <alignment horizontal="justify" vertical="center" wrapText="1"/>
    </xf>
    <xf numFmtId="0" fontId="19" fillId="0" borderId="48" xfId="0" applyFont="1" applyBorder="1" applyAlignment="1">
      <alignment horizontal="justify" vertical="center" wrapText="1"/>
    </xf>
    <xf numFmtId="0" fontId="28" fillId="0" borderId="32"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28" fillId="0" borderId="30" xfId="0" applyFont="1" applyBorder="1" applyAlignment="1" applyProtection="1">
      <alignment horizontal="center" vertical="center" wrapText="1"/>
      <protection locked="0"/>
    </xf>
    <xf numFmtId="0" fontId="28" fillId="0" borderId="30"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19" fillId="0" borderId="46" xfId="0" applyFont="1" applyBorder="1" applyAlignment="1">
      <alignment horizontal="justify" vertical="center" wrapText="1"/>
    </xf>
    <xf numFmtId="0" fontId="40" fillId="0" borderId="33" xfId="0" applyFont="1" applyBorder="1" applyAlignment="1">
      <alignment horizontal="center" vertical="center"/>
    </xf>
    <xf numFmtId="0" fontId="40" fillId="0" borderId="35" xfId="0" applyFont="1" applyBorder="1" applyAlignment="1">
      <alignment horizontal="center" vertical="center"/>
    </xf>
    <xf numFmtId="0" fontId="40" fillId="0" borderId="43" xfId="0" applyFont="1" applyBorder="1" applyAlignment="1">
      <alignment horizontal="center" vertical="center"/>
    </xf>
    <xf numFmtId="0" fontId="40" fillId="0" borderId="33" xfId="0" applyFont="1" applyBorder="1" applyAlignment="1">
      <alignment horizontal="justify" vertical="center" wrapText="1"/>
    </xf>
    <xf numFmtId="0" fontId="40" fillId="0" borderId="35" xfId="0" applyFont="1" applyBorder="1" applyAlignment="1">
      <alignment horizontal="justify" vertical="center" wrapText="1"/>
    </xf>
    <xf numFmtId="0" fontId="40" fillId="0" borderId="43" xfId="0" applyFont="1" applyBorder="1" applyAlignment="1">
      <alignment horizontal="justify" vertical="center" wrapText="1"/>
    </xf>
    <xf numFmtId="0" fontId="40" fillId="0" borderId="42" xfId="0" applyFont="1" applyBorder="1" applyAlignment="1">
      <alignment horizontal="justify" vertical="center" wrapText="1"/>
    </xf>
    <xf numFmtId="14" fontId="40" fillId="0" borderId="35" xfId="0" applyNumberFormat="1" applyFont="1" applyBorder="1" applyAlignment="1">
      <alignment horizontal="center" vertical="center" wrapText="1"/>
    </xf>
    <xf numFmtId="14" fontId="40" fillId="0" borderId="42" xfId="0" applyNumberFormat="1" applyFont="1" applyBorder="1" applyAlignment="1">
      <alignment horizontal="center" vertical="center" wrapText="1"/>
    </xf>
    <xf numFmtId="0" fontId="40" fillId="0" borderId="38"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37" xfId="0" applyFont="1" applyBorder="1" applyAlignment="1">
      <alignment horizontal="center" vertical="center" wrapText="1"/>
    </xf>
    <xf numFmtId="0" fontId="28" fillId="0" borderId="13" xfId="0" applyFont="1" applyBorder="1" applyAlignment="1" applyProtection="1">
      <alignment vertical="center" wrapText="1"/>
      <protection locked="0"/>
    </xf>
    <xf numFmtId="0" fontId="28" fillId="0" borderId="12" xfId="0" applyFont="1" applyBorder="1" applyAlignment="1" applyProtection="1">
      <alignment vertical="center" wrapText="1"/>
      <protection locked="0"/>
    </xf>
    <xf numFmtId="0" fontId="40" fillId="0" borderId="40" xfId="0" applyFont="1" applyBorder="1" applyAlignment="1">
      <alignment horizontal="justify" vertical="center" wrapText="1"/>
    </xf>
    <xf numFmtId="0" fontId="40" fillId="0" borderId="41" xfId="0" applyFont="1" applyBorder="1" applyAlignment="1">
      <alignment horizontal="justify" vertical="center" wrapText="1"/>
    </xf>
    <xf numFmtId="0" fontId="40" fillId="0" borderId="5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35" xfId="0" applyFont="1" applyBorder="1" applyAlignment="1">
      <alignment horizontal="justify" vertical="center" wrapText="1"/>
    </xf>
    <xf numFmtId="0" fontId="28" fillId="0" borderId="37" xfId="0" applyFont="1" applyBorder="1" applyAlignment="1">
      <alignment horizontal="justify" vertical="center" wrapText="1"/>
    </xf>
    <xf numFmtId="0" fontId="40" fillId="0" borderId="33" xfId="0" applyFont="1" applyBorder="1" applyAlignment="1">
      <alignment horizontal="center" vertical="center" wrapText="1"/>
    </xf>
    <xf numFmtId="0" fontId="40" fillId="0" borderId="37" xfId="0" applyFont="1" applyBorder="1" applyAlignment="1">
      <alignment horizontal="justify" vertical="center" wrapText="1"/>
    </xf>
    <xf numFmtId="0" fontId="18" fillId="0" borderId="13"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8" fillId="0" borderId="9" xfId="0" applyFont="1" applyBorder="1" applyAlignment="1">
      <alignment horizontal="center" vertical="center" wrapText="1"/>
    </xf>
    <xf numFmtId="0" fontId="28"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1" fontId="19" fillId="0" borderId="4"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1" fontId="19" fillId="0" borderId="7" xfId="0" applyNumberFormat="1" applyFont="1" applyBorder="1" applyAlignment="1">
      <alignment horizontal="center" vertical="center" wrapText="1"/>
    </xf>
    <xf numFmtId="0" fontId="28" fillId="0" borderId="4" xfId="0" applyFont="1" applyBorder="1" applyAlignment="1" applyProtection="1">
      <alignment horizontal="justify" vertical="top" wrapText="1"/>
      <protection locked="0"/>
    </xf>
    <xf numFmtId="0" fontId="28" fillId="0" borderId="2" xfId="0" applyFont="1" applyBorder="1" applyAlignment="1" applyProtection="1">
      <alignment horizontal="justify" vertical="top" wrapText="1"/>
      <protection locked="0"/>
    </xf>
    <xf numFmtId="0" fontId="28" fillId="0" borderId="4" xfId="0" applyFont="1" applyBorder="1" applyAlignment="1" applyProtection="1">
      <alignment horizontal="left" vertical="center" wrapText="1"/>
      <protection locked="0"/>
    </xf>
    <xf numFmtId="0" fontId="19" fillId="0" borderId="13" xfId="0" applyFont="1" applyBorder="1" applyAlignment="1" applyProtection="1">
      <alignment horizontal="justify" vertical="center"/>
      <protection locked="0"/>
    </xf>
    <xf numFmtId="0" fontId="19" fillId="0" borderId="12"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28" fillId="0" borderId="12" xfId="0" applyFont="1" applyBorder="1" applyAlignment="1" applyProtection="1">
      <alignment horizontal="justify" vertical="center"/>
      <protection locked="0"/>
    </xf>
    <xf numFmtId="0" fontId="28" fillId="0" borderId="10" xfId="0" applyFont="1" applyBorder="1" applyAlignment="1" applyProtection="1">
      <alignment horizontal="justify" vertical="center"/>
      <protection locked="0"/>
    </xf>
    <xf numFmtId="0" fontId="19" fillId="0" borderId="4" xfId="0" applyFont="1" applyBorder="1" applyAlignment="1" applyProtection="1">
      <alignment horizontal="left" vertical="center" wrapText="1"/>
      <protection locked="0"/>
    </xf>
    <xf numFmtId="0" fontId="19" fillId="0" borderId="2" xfId="0" applyFont="1" applyBorder="1" applyAlignment="1" applyProtection="1">
      <alignment horizontal="justify" vertical="center" wrapText="1"/>
      <protection locked="0"/>
    </xf>
    <xf numFmtId="0" fontId="19" fillId="0" borderId="12" xfId="0" applyFont="1" applyBorder="1" applyAlignment="1" applyProtection="1">
      <alignment horizontal="justify" vertical="center"/>
      <protection locked="0"/>
    </xf>
    <xf numFmtId="0" fontId="19" fillId="0" borderId="10" xfId="0" applyFont="1" applyBorder="1" applyAlignment="1" applyProtection="1">
      <alignment horizontal="justify" vertical="center"/>
      <protection locked="0"/>
    </xf>
    <xf numFmtId="0" fontId="28" fillId="0" borderId="1" xfId="0" applyFont="1" applyBorder="1" applyAlignment="1" applyProtection="1">
      <alignment horizontal="justify" vertical="top" wrapText="1"/>
      <protection locked="0"/>
    </xf>
    <xf numFmtId="0" fontId="28" fillId="0" borderId="13" xfId="0" applyFont="1" applyBorder="1" applyAlignment="1" applyProtection="1">
      <alignment horizontal="justify" vertical="top" wrapText="1"/>
      <protection locked="0"/>
    </xf>
    <xf numFmtId="0" fontId="28" fillId="0" borderId="1"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28" fillId="0" borderId="2" xfId="0" applyFont="1" applyBorder="1" applyAlignment="1" applyProtection="1">
      <alignment horizontal="left" vertical="center" wrapText="1"/>
      <protection locked="0"/>
    </xf>
    <xf numFmtId="0" fontId="28" fillId="0" borderId="0" xfId="0" applyFont="1" applyAlignment="1">
      <alignment horizontal="center" vertical="center"/>
    </xf>
    <xf numFmtId="0" fontId="19" fillId="0" borderId="13"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13"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8" fillId="0" borderId="39" xfId="0" applyFont="1" applyBorder="1" applyAlignment="1" applyProtection="1">
      <alignment horizontal="center" vertical="center" wrapText="1"/>
      <protection locked="0"/>
    </xf>
    <xf numFmtId="0" fontId="19" fillId="0" borderId="12"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2" xfId="0" applyFont="1" applyBorder="1" applyAlignment="1" applyProtection="1">
      <alignment horizontal="left" vertical="center"/>
      <protection locked="0"/>
    </xf>
    <xf numFmtId="0" fontId="19" fillId="0" borderId="23" xfId="0" applyFont="1" applyBorder="1" applyAlignment="1" applyProtection="1">
      <alignment horizontal="left" vertical="center" wrapText="1"/>
      <protection locked="0"/>
    </xf>
    <xf numFmtId="0" fontId="28" fillId="0" borderId="10" xfId="0" applyFont="1" applyBorder="1" applyAlignment="1">
      <alignment horizontal="center" vertical="center"/>
    </xf>
    <xf numFmtId="0" fontId="28" fillId="3" borderId="39" xfId="0" applyFont="1" applyFill="1" applyBorder="1" applyAlignment="1" applyProtection="1">
      <alignment vertical="center" wrapText="1"/>
      <protection locked="0"/>
    </xf>
    <xf numFmtId="0" fontId="28" fillId="3" borderId="12" xfId="0" applyFont="1" applyFill="1" applyBorder="1" applyAlignment="1" applyProtection="1">
      <alignment vertical="center" wrapText="1"/>
      <protection locked="0"/>
    </xf>
    <xf numFmtId="0" fontId="28" fillId="3" borderId="10" xfId="0" applyFont="1" applyFill="1" applyBorder="1" applyAlignment="1" applyProtection="1">
      <alignment vertical="center" wrapText="1"/>
      <protection locked="0"/>
    </xf>
    <xf numFmtId="0" fontId="19" fillId="0" borderId="39" xfId="0" applyFont="1" applyBorder="1" applyAlignment="1" applyProtection="1">
      <alignment horizontal="center" vertical="center" wrapText="1"/>
      <protection locked="0"/>
    </xf>
    <xf numFmtId="0" fontId="41" fillId="11" borderId="38" xfId="0" applyFont="1" applyFill="1" applyBorder="1" applyAlignment="1">
      <alignment horizontal="center" vertical="center" wrapText="1"/>
    </xf>
    <xf numFmtId="0" fontId="41" fillId="11" borderId="35" xfId="0" applyFont="1" applyFill="1" applyBorder="1" applyAlignment="1">
      <alignment horizontal="center" vertical="center" wrapText="1"/>
    </xf>
    <xf numFmtId="0" fontId="41" fillId="11" borderId="37" xfId="0" applyFont="1" applyFill="1" applyBorder="1" applyAlignment="1">
      <alignment horizontal="center" vertical="center" wrapText="1"/>
    </xf>
    <xf numFmtId="0" fontId="40" fillId="0" borderId="39" xfId="0" applyFont="1" applyBorder="1" applyAlignment="1">
      <alignment horizontal="justify" vertical="center" wrapText="1"/>
    </xf>
    <xf numFmtId="0" fontId="40" fillId="0" borderId="12" xfId="0" applyFont="1" applyBorder="1" applyAlignment="1">
      <alignment horizontal="justify" vertical="center" wrapText="1"/>
    </xf>
    <xf numFmtId="0" fontId="40" fillId="0" borderId="47" xfId="0" applyFont="1" applyBorder="1" applyAlignment="1">
      <alignment horizontal="justify" vertical="center" wrapText="1"/>
    </xf>
    <xf numFmtId="0" fontId="40" fillId="0" borderId="44" xfId="0" applyFont="1" applyBorder="1" applyAlignment="1">
      <alignment horizontal="justify" vertical="center" wrapText="1"/>
    </xf>
    <xf numFmtId="0" fontId="40" fillId="0" borderId="45" xfId="0" applyFont="1" applyBorder="1" applyAlignment="1">
      <alignment horizontal="justify" vertical="center" wrapText="1"/>
    </xf>
    <xf numFmtId="0" fontId="40" fillId="0" borderId="48" xfId="0" applyFont="1" applyBorder="1" applyAlignment="1">
      <alignment horizontal="justify" vertical="center" wrapText="1"/>
    </xf>
    <xf numFmtId="0" fontId="28" fillId="3" borderId="33" xfId="0" applyFont="1" applyFill="1" applyBorder="1" applyAlignment="1">
      <alignment horizontal="justify" vertical="center" wrapText="1"/>
    </xf>
    <xf numFmtId="0" fontId="28" fillId="3" borderId="35" xfId="0" applyFont="1" applyFill="1" applyBorder="1" applyAlignment="1">
      <alignment horizontal="justify" vertical="center" wrapText="1"/>
    </xf>
    <xf numFmtId="0" fontId="28" fillId="3" borderId="37" xfId="0" applyFont="1" applyFill="1" applyBorder="1" applyAlignment="1">
      <alignment horizontal="justify" vertical="center" wrapText="1"/>
    </xf>
    <xf numFmtId="0" fontId="29" fillId="3" borderId="4" xfId="0" applyFont="1" applyFill="1" applyBorder="1" applyAlignment="1" applyProtection="1">
      <alignment vertical="center"/>
    </xf>
    <xf numFmtId="0" fontId="29" fillId="3" borderId="9" xfId="0" applyFont="1" applyFill="1" applyBorder="1" applyAlignment="1" applyProtection="1">
      <alignment vertical="center"/>
    </xf>
    <xf numFmtId="0" fontId="29" fillId="3" borderId="5" xfId="0" applyFont="1" applyFill="1" applyBorder="1" applyAlignment="1" applyProtection="1">
      <alignment vertical="center"/>
    </xf>
    <xf numFmtId="0" fontId="29" fillId="3" borderId="7" xfId="0" applyFont="1" applyFill="1" applyBorder="1" applyAlignment="1" applyProtection="1">
      <alignment vertical="center"/>
    </xf>
    <xf numFmtId="0" fontId="29" fillId="3" borderId="11" xfId="0" applyFont="1" applyFill="1" applyBorder="1" applyAlignment="1" applyProtection="1">
      <alignment vertical="center"/>
    </xf>
    <xf numFmtId="0" fontId="29" fillId="3" borderId="8" xfId="0" applyFont="1" applyFill="1" applyBorder="1" applyAlignment="1" applyProtection="1">
      <alignment vertical="center"/>
    </xf>
    <xf numFmtId="0" fontId="29" fillId="0" borderId="6" xfId="0" applyFont="1" applyBorder="1" applyAlignment="1" applyProtection="1">
      <alignment horizontal="center" vertical="center"/>
    </xf>
  </cellXfs>
  <cellStyles count="2">
    <cellStyle name="Normal" xfId="0" builtinId="0"/>
    <cellStyle name="Normal 2" xfId="1" xr:uid="{CF465B2E-F953-495B-AE7E-C4B8B13D8FB2}"/>
  </cellStyles>
  <dxfs count="400">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3</xdr:row>
      <xdr:rowOff>244727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28204"/>
        </a:xfrm>
        <a:prstGeom prst="rect">
          <a:avLst/>
        </a:prstGeom>
      </xdr:spPr>
    </xdr:pic>
    <xdr:clientData/>
  </xdr:twoCellAnchor>
  <xdr:twoCellAnchor>
    <xdr:from>
      <xdr:col>9</xdr:col>
      <xdr:colOff>1397000</xdr:colOff>
      <xdr:row>32</xdr:row>
      <xdr:rowOff>0</xdr:rowOff>
    </xdr:from>
    <xdr:to>
      <xdr:col>9</xdr:col>
      <xdr:colOff>2968625</xdr:colOff>
      <xdr:row>32</xdr:row>
      <xdr:rowOff>0</xdr:rowOff>
    </xdr:to>
    <xdr:cxnSp macro="">
      <xdr:nvCxnSpPr>
        <xdr:cNvPr id="17" name="Conector recto 46">
          <a:extLst>
            <a:ext uri="{FF2B5EF4-FFF2-40B4-BE49-F238E27FC236}">
              <a16:creationId xmlns:a16="http://schemas.microsoft.com/office/drawing/2014/main" id="{980E99A7-8F63-4A22-98A0-E521D766FBAD}"/>
            </a:ext>
          </a:extLst>
        </xdr:cNvPr>
        <xdr:cNvCxnSpPr/>
      </xdr:nvCxnSpPr>
      <xdr:spPr>
        <a:xfrm>
          <a:off x="10388600" y="191928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33</xdr:row>
      <xdr:rowOff>1</xdr:rowOff>
    </xdr:from>
    <xdr:to>
      <xdr:col>10</xdr:col>
      <xdr:colOff>0</xdr:colOff>
      <xdr:row>33</xdr:row>
      <xdr:rowOff>15875</xdr:rowOff>
    </xdr:to>
    <xdr:cxnSp macro="">
      <xdr:nvCxnSpPr>
        <xdr:cNvPr id="18" name="Conector recto 54">
          <a:extLst>
            <a:ext uri="{FF2B5EF4-FFF2-40B4-BE49-F238E27FC236}">
              <a16:creationId xmlns:a16="http://schemas.microsoft.com/office/drawing/2014/main" id="{6D5EF26F-C983-4849-9927-749021DF866D}"/>
            </a:ext>
          </a:extLst>
        </xdr:cNvPr>
        <xdr:cNvCxnSpPr/>
      </xdr:nvCxnSpPr>
      <xdr:spPr>
        <a:xfrm flipV="1">
          <a:off x="10391775" y="196215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ColWidth="11.5" defaultRowHeight="15"/>
  <cols>
    <col min="1" max="1" width="22.5" style="5" customWidth="1"/>
    <col min="2" max="2" width="15.5" style="5" customWidth="1"/>
    <col min="3" max="3" width="16.1640625" style="5" customWidth="1"/>
    <col min="4" max="4" width="21.5" style="5" customWidth="1"/>
    <col min="5" max="5" width="19.1640625" style="5" customWidth="1"/>
    <col min="6" max="6" width="2" style="5" hidden="1" customWidth="1"/>
    <col min="7" max="7" width="18.33203125" style="5" customWidth="1"/>
    <col min="8" max="8" width="11.5" style="5" hidden="1" customWidth="1"/>
    <col min="9" max="9" width="10.5" style="5" hidden="1" customWidth="1"/>
    <col min="10" max="10" width="17.1640625" style="5" customWidth="1"/>
    <col min="11" max="11" width="20.33203125" style="5" customWidth="1"/>
    <col min="12" max="12" width="44.6640625" style="5" customWidth="1"/>
    <col min="13" max="13" width="9.5" style="5" customWidth="1"/>
    <col min="14" max="19" width="11.5" style="5" hidden="1" customWidth="1"/>
    <col min="20" max="20" width="2.5" style="5" hidden="1" customWidth="1"/>
    <col min="21" max="21" width="10.5" style="5" customWidth="1"/>
    <col min="22" max="22" width="14.1640625" style="5" customWidth="1"/>
    <col min="23" max="23" width="11.5" style="5" hidden="1" customWidth="1"/>
    <col min="24" max="24" width="15.33203125" style="5" customWidth="1"/>
    <col min="25" max="26" width="11.5" style="5" hidden="1" customWidth="1"/>
    <col min="27" max="27" width="16.5" style="5" customWidth="1"/>
    <col min="28" max="29" width="15.33203125" style="5" customWidth="1"/>
    <col min="30" max="30" width="17" style="5" customWidth="1"/>
    <col min="31" max="31" width="11.5" style="5"/>
    <col min="32" max="32" width="15.5" style="5" customWidth="1"/>
    <col min="33" max="33" width="19.1640625" style="5" customWidth="1"/>
    <col min="34" max="34" width="16.1640625" style="5" customWidth="1"/>
    <col min="35" max="16384" width="11.5" style="5"/>
  </cols>
  <sheetData>
    <row r="1" spans="1:34 16374:16377">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c r="A7" s="155" t="s">
        <v>53</v>
      </c>
      <c r="B7" s="156"/>
      <c r="C7" s="156"/>
      <c r="D7" s="157"/>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210" t="s">
        <v>0</v>
      </c>
      <c r="XEU7" s="211"/>
    </row>
    <row r="8" spans="1:34 16374:16377">
      <c r="A8" s="183" t="s">
        <v>52</v>
      </c>
      <c r="B8" s="183"/>
      <c r="C8" s="183"/>
      <c r="D8" s="183"/>
      <c r="E8" s="183" t="s">
        <v>21</v>
      </c>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71" t="s">
        <v>27</v>
      </c>
      <c r="AF8" s="174" t="s">
        <v>38</v>
      </c>
      <c r="AG8" s="175"/>
      <c r="AH8" s="176"/>
      <c r="XET8" s="210" t="s">
        <v>2</v>
      </c>
      <c r="XEU8" s="211"/>
    </row>
    <row r="9" spans="1:34 16374:16377">
      <c r="A9" s="196" t="s">
        <v>39</v>
      </c>
      <c r="B9" s="198" t="s">
        <v>40</v>
      </c>
      <c r="C9" s="198" t="s">
        <v>41</v>
      </c>
      <c r="D9" s="200" t="s">
        <v>42</v>
      </c>
      <c r="E9" s="183" t="s">
        <v>22</v>
      </c>
      <c r="F9" s="183"/>
      <c r="G9" s="183"/>
      <c r="H9" s="183"/>
      <c r="I9" s="183"/>
      <c r="J9" s="183"/>
      <c r="K9" s="126" t="s">
        <v>25</v>
      </c>
      <c r="L9" s="183" t="s">
        <v>24</v>
      </c>
      <c r="M9" s="183"/>
      <c r="N9" s="183"/>
      <c r="O9" s="183"/>
      <c r="P9" s="183"/>
      <c r="Q9" s="183"/>
      <c r="R9" s="183"/>
      <c r="S9" s="183"/>
      <c r="T9" s="183"/>
      <c r="U9" s="183"/>
      <c r="V9" s="183"/>
      <c r="W9" s="183"/>
      <c r="X9" s="183"/>
      <c r="Y9" s="183"/>
      <c r="Z9" s="183"/>
      <c r="AA9" s="183"/>
      <c r="AB9" s="183"/>
      <c r="AC9" s="183"/>
      <c r="AD9" s="183"/>
      <c r="AE9" s="172"/>
      <c r="AF9" s="177"/>
      <c r="AG9" s="178"/>
      <c r="AH9" s="179"/>
      <c r="XET9" s="7" t="s">
        <v>18</v>
      </c>
      <c r="XEU9" s="7" t="s">
        <v>20</v>
      </c>
      <c r="XEV9" s="7" t="s">
        <v>19</v>
      </c>
    </row>
    <row r="10" spans="1:34 16374:16377" ht="15" customHeight="1">
      <c r="A10" s="196"/>
      <c r="B10" s="198"/>
      <c r="C10" s="198"/>
      <c r="D10" s="200"/>
      <c r="E10" s="204" t="s">
        <v>43</v>
      </c>
      <c r="F10" s="204"/>
      <c r="G10" s="204"/>
      <c r="H10" s="204"/>
      <c r="I10" s="204"/>
      <c r="J10" s="204"/>
      <c r="K10" s="127"/>
      <c r="L10" s="173" t="s">
        <v>54</v>
      </c>
      <c r="M10" s="217" t="s">
        <v>23</v>
      </c>
      <c r="N10" s="8"/>
      <c r="O10" s="9"/>
      <c r="P10" s="9"/>
      <c r="Q10" s="9"/>
      <c r="R10" s="9"/>
      <c r="S10" s="9"/>
      <c r="T10" s="9"/>
      <c r="U10" s="184" t="s">
        <v>45</v>
      </c>
      <c r="V10" s="219" t="s">
        <v>44</v>
      </c>
      <c r="W10" s="220"/>
      <c r="X10" s="220"/>
      <c r="Y10" s="220"/>
      <c r="Z10" s="220"/>
      <c r="AA10" s="221"/>
      <c r="AB10" s="215" t="s">
        <v>49</v>
      </c>
      <c r="AC10" s="215"/>
      <c r="AD10" s="215"/>
      <c r="AE10" s="172"/>
      <c r="AF10" s="180"/>
      <c r="AG10" s="181"/>
      <c r="AH10" s="182"/>
      <c r="XET10" s="5">
        <v>5</v>
      </c>
      <c r="XEU10" s="5">
        <v>10</v>
      </c>
      <c r="XEV10" s="5">
        <v>20</v>
      </c>
    </row>
    <row r="11" spans="1:34 16374:16377" ht="32.25" customHeight="1">
      <c r="A11" s="197"/>
      <c r="B11" s="199"/>
      <c r="C11" s="199"/>
      <c r="D11" s="201"/>
      <c r="E11" s="10" t="s">
        <v>8</v>
      </c>
      <c r="F11" s="11"/>
      <c r="G11" s="10" t="s">
        <v>9</v>
      </c>
      <c r="H11" s="11"/>
      <c r="I11" s="11"/>
      <c r="J11" s="12" t="s">
        <v>10</v>
      </c>
      <c r="K11" s="128"/>
      <c r="L11" s="216"/>
      <c r="M11" s="218"/>
      <c r="N11" s="13"/>
      <c r="O11" s="13"/>
      <c r="P11" s="13"/>
      <c r="Q11" s="13"/>
      <c r="R11" s="13"/>
      <c r="S11" s="13"/>
      <c r="T11" s="13"/>
      <c r="U11" s="185"/>
      <c r="V11" s="34" t="s">
        <v>8</v>
      </c>
      <c r="W11" s="14"/>
      <c r="X11" s="15" t="s">
        <v>9</v>
      </c>
      <c r="Y11" s="16"/>
      <c r="Z11" s="13"/>
      <c r="AA11" s="17" t="s">
        <v>10</v>
      </c>
      <c r="AB11" s="32" t="s">
        <v>46</v>
      </c>
      <c r="AC11" s="21" t="s">
        <v>47</v>
      </c>
      <c r="AD11" s="21" t="s">
        <v>48</v>
      </c>
      <c r="AE11" s="173"/>
      <c r="AF11" s="33" t="s">
        <v>47</v>
      </c>
      <c r="AG11" s="35" t="s">
        <v>50</v>
      </c>
      <c r="AH11" s="33" t="s">
        <v>51</v>
      </c>
      <c r="XET11" s="5" t="s">
        <v>11</v>
      </c>
      <c r="XEU11" s="5" t="s">
        <v>12</v>
      </c>
      <c r="XEV11" s="5" t="s">
        <v>9</v>
      </c>
      <c r="XEW11" s="5" t="s">
        <v>8</v>
      </c>
    </row>
    <row r="12" spans="1:34 16374:16377" ht="50.25" customHeight="1">
      <c r="A12" s="129"/>
      <c r="B12" s="131"/>
      <c r="C12" s="134"/>
      <c r="D12" s="136"/>
      <c r="E12" s="139" t="s">
        <v>15</v>
      </c>
      <c r="F12" s="141" t="str">
        <f>IF(E12="(1) RARA VEZ","1", IF(E12="(2) IMPROBABLE","2",IF(E12="(3) POSIBLE","3",IF(E12="(4) PROBABLE","4",IF(E12="(5) CASI SEGURO","5","")))))</f>
        <v>3</v>
      </c>
      <c r="G12" s="113" t="s">
        <v>19</v>
      </c>
      <c r="H12" s="108" t="str">
        <f>IF(G12="(5) MODERADO","5", IF(G12="(10) MAYOR","10",IF(G12="(20) CATASTROFICO","20","")))</f>
        <v>20</v>
      </c>
      <c r="I12" s="123">
        <f>F12*H12</f>
        <v>60</v>
      </c>
      <c r="J12" s="143">
        <f>+I12</f>
        <v>60</v>
      </c>
      <c r="K12" s="103"/>
      <c r="L12" s="22" t="s">
        <v>6</v>
      </c>
      <c r="M12" s="20" t="s">
        <v>11</v>
      </c>
      <c r="N12" s="18">
        <f>IF(M12="SÍ",15,"0")</f>
        <v>15</v>
      </c>
      <c r="O12" s="122">
        <f>SUM(N12:N18)</f>
        <v>70</v>
      </c>
      <c r="P12" s="124">
        <f>IF(AND($O12&gt;=0,$O12&lt;=50),0,IF(AND($O12&gt;50,$O12&lt;=75),1,IF(AND($O12&gt;75,$O12&lt;=100),2,"")))</f>
        <v>1</v>
      </c>
      <c r="Q12" s="124">
        <f>$F12-$P12</f>
        <v>2</v>
      </c>
      <c r="R12" s="115">
        <f>IF($Q12&lt;=0,1,$Q12)</f>
        <v>2</v>
      </c>
      <c r="S12" s="124">
        <f>$H12-$P12</f>
        <v>19</v>
      </c>
      <c r="T12" s="115">
        <f>IF($S12=19,10,IF($S12=18,5,IF($S12=9,5,IF($S12=8,5,H12))))</f>
        <v>10</v>
      </c>
      <c r="U12" s="117" t="s">
        <v>8</v>
      </c>
      <c r="V12" s="146" t="str">
        <f>IF(AND($U12="PROBABILIDAD",$R12=1),$XET$6,IF(AND($U12="PROBABILIDAD",$R12=2),$XET$5,IF(AND($U12="PROBABILIDAD",$R12=3),$XET$4,IF(AND($U12="PROBABILIDAD",$R12=4),$XET$3,IF(AND($U12="PROBABILIDAD",$R12=5),$XET$2,$E12)))))</f>
        <v>(2) IMPROBABLE</v>
      </c>
      <c r="W12" s="212">
        <f>IF($U12="PROBABILIDAD",$R12,$F12)</f>
        <v>2</v>
      </c>
      <c r="X12" s="148" t="str">
        <f>IF(AND($U12="IMPACTO",$S12=18),$XET$9,IF(AND($U12="IMPACTO",$S12=19),$XEU$9,IF(AND($U12="IMPACTO",$S12=20),$XEV$9,IF(AND($U12="IMPACTO",$S12&lt;10),$XET$9,$G12))))</f>
        <v>(20) CATASTROFICO</v>
      </c>
      <c r="Y12" s="107" t="str">
        <f>IF($U12="IMPACTO",$T12,$H12)</f>
        <v>20</v>
      </c>
      <c r="Z12" s="108">
        <f>$W12*$Y12</f>
        <v>40</v>
      </c>
      <c r="AA12" s="109">
        <f>$Z12</f>
        <v>40</v>
      </c>
      <c r="AB12" s="103"/>
      <c r="AC12" s="103"/>
      <c r="AD12" s="103"/>
      <c r="AE12" s="103"/>
      <c r="AF12" s="103"/>
      <c r="AG12" s="103"/>
      <c r="AH12" s="105"/>
    </row>
    <row r="13" spans="1:34 16374:16377" ht="48" customHeight="1">
      <c r="A13" s="129"/>
      <c r="B13" s="132"/>
      <c r="C13" s="134"/>
      <c r="D13" s="137"/>
      <c r="E13" s="139"/>
      <c r="F13" s="141"/>
      <c r="G13" s="113"/>
      <c r="H13" s="108"/>
      <c r="I13" s="123"/>
      <c r="J13" s="143"/>
      <c r="K13" s="104"/>
      <c r="L13" s="23" t="s">
        <v>7</v>
      </c>
      <c r="M13" s="20" t="s">
        <v>11</v>
      </c>
      <c r="N13" s="19">
        <f>IF(M13="SÍ",5,"0")</f>
        <v>5</v>
      </c>
      <c r="O13" s="123"/>
      <c r="P13" s="125"/>
      <c r="Q13" s="125"/>
      <c r="R13" s="116"/>
      <c r="S13" s="125"/>
      <c r="T13" s="116"/>
      <c r="U13" s="118"/>
      <c r="V13" s="119"/>
      <c r="W13" s="213"/>
      <c r="X13" s="121"/>
      <c r="Y13" s="107"/>
      <c r="Z13" s="108"/>
      <c r="AA13" s="110"/>
      <c r="AB13" s="104"/>
      <c r="AC13" s="104"/>
      <c r="AD13" s="104"/>
      <c r="AE13" s="104"/>
      <c r="AF13" s="104"/>
      <c r="AG13" s="104"/>
      <c r="AH13" s="106"/>
    </row>
    <row r="14" spans="1:34 16374:16377" ht="33" customHeight="1">
      <c r="A14" s="129"/>
      <c r="B14" s="132"/>
      <c r="C14" s="134"/>
      <c r="D14" s="137"/>
      <c r="E14" s="139"/>
      <c r="F14" s="141"/>
      <c r="G14" s="113"/>
      <c r="H14" s="108"/>
      <c r="I14" s="123"/>
      <c r="J14" s="144" t="str">
        <f>IF(AND(I12&gt;=5,I12&lt;=10),"BAJA",IF(AND(I12&gt;=15,I12&lt;=25),"MODERADA",IF(AND(I12&gt;=30,I12&lt;=50),"ALTA",IF(AND(I12&gt;=60,I12&lt;=100),"EXTREMA",""))))</f>
        <v>EXTREMA</v>
      </c>
      <c r="K14" s="104"/>
      <c r="L14" s="24" t="s">
        <v>3</v>
      </c>
      <c r="M14" s="20" t="s">
        <v>11</v>
      </c>
      <c r="N14" s="19">
        <f>IF(M14="SÍ",15,"0")</f>
        <v>15</v>
      </c>
      <c r="O14" s="123"/>
      <c r="P14" s="125"/>
      <c r="Q14" s="125"/>
      <c r="R14" s="116"/>
      <c r="S14" s="125"/>
      <c r="T14" s="116"/>
      <c r="U14" s="118"/>
      <c r="V14" s="119"/>
      <c r="W14" s="213"/>
      <c r="X14" s="121"/>
      <c r="Y14" s="107"/>
      <c r="Z14" s="108"/>
      <c r="AA14" s="111" t="str">
        <f>IF(AND($Z12&gt;=5,$Z12&lt;=10),"BAJA",IF(AND($Z12&gt;=15,$Z12&lt;=25),"MODERADA",IF(AND($Z12&gt;=30,$Z12&lt;=50),"ALTA",IF(AND($Z12&gt;=60,$Z12&lt;=100),"EXTREMA",""))))</f>
        <v>ALTA</v>
      </c>
      <c r="AB14" s="104"/>
      <c r="AC14" s="104"/>
      <c r="AD14" s="104"/>
      <c r="AE14" s="104"/>
      <c r="AF14" s="104"/>
      <c r="AG14" s="104"/>
      <c r="AH14" s="106"/>
    </row>
    <row r="15" spans="1:34 16374:16377" ht="26.25" customHeight="1">
      <c r="A15" s="129"/>
      <c r="B15" s="132"/>
      <c r="C15" s="134"/>
      <c r="D15" s="137"/>
      <c r="E15" s="139"/>
      <c r="F15" s="141"/>
      <c r="G15" s="113"/>
      <c r="H15" s="108"/>
      <c r="I15" s="123"/>
      <c r="J15" s="144"/>
      <c r="K15" s="104"/>
      <c r="L15" s="24" t="s">
        <v>4</v>
      </c>
      <c r="M15" s="20" t="s">
        <v>11</v>
      </c>
      <c r="N15" s="19">
        <f>IF(M15="SÍ",10,"0")</f>
        <v>10</v>
      </c>
      <c r="O15" s="123"/>
      <c r="P15" s="125"/>
      <c r="Q15" s="125"/>
      <c r="R15" s="116"/>
      <c r="S15" s="125"/>
      <c r="T15" s="116"/>
      <c r="U15" s="118"/>
      <c r="V15" s="119"/>
      <c r="W15" s="213"/>
      <c r="X15" s="121"/>
      <c r="Y15" s="107"/>
      <c r="Z15" s="108"/>
      <c r="AA15" s="111"/>
      <c r="AB15" s="104"/>
      <c r="AC15" s="104"/>
      <c r="AD15" s="104"/>
      <c r="AE15" s="104"/>
      <c r="AF15" s="104"/>
      <c r="AG15" s="104"/>
      <c r="AH15" s="106"/>
    </row>
    <row r="16" spans="1:34 16374:16377" ht="45" customHeight="1">
      <c r="A16" s="129"/>
      <c r="B16" s="132"/>
      <c r="C16" s="134"/>
      <c r="D16" s="137"/>
      <c r="E16" s="139"/>
      <c r="F16" s="141"/>
      <c r="G16" s="113"/>
      <c r="H16" s="108"/>
      <c r="I16" s="123"/>
      <c r="J16" s="144"/>
      <c r="K16" s="104"/>
      <c r="L16" s="23" t="s">
        <v>36</v>
      </c>
      <c r="M16" s="20" t="s">
        <v>11</v>
      </c>
      <c r="N16" s="19">
        <f>IF(M16="SÍ",15,"0")</f>
        <v>15</v>
      </c>
      <c r="O16" s="123"/>
      <c r="P16" s="125"/>
      <c r="Q16" s="125"/>
      <c r="R16" s="116"/>
      <c r="S16" s="125"/>
      <c r="T16" s="116"/>
      <c r="U16" s="118"/>
      <c r="V16" s="119"/>
      <c r="W16" s="213"/>
      <c r="X16" s="121"/>
      <c r="Y16" s="107"/>
      <c r="Z16" s="108"/>
      <c r="AA16" s="111"/>
      <c r="AB16" s="104"/>
      <c r="AC16" s="104"/>
      <c r="AD16" s="104"/>
      <c r="AE16" s="104"/>
      <c r="AF16" s="104"/>
      <c r="AG16" s="104"/>
      <c r="AH16" s="106"/>
    </row>
    <row r="17" spans="1:34" ht="51" customHeight="1">
      <c r="A17" s="129"/>
      <c r="B17" s="132"/>
      <c r="C17" s="134"/>
      <c r="D17" s="137"/>
      <c r="E17" s="139"/>
      <c r="F17" s="141"/>
      <c r="G17" s="113"/>
      <c r="H17" s="108"/>
      <c r="I17" s="123"/>
      <c r="J17" s="144"/>
      <c r="K17" s="104"/>
      <c r="L17" s="23" t="s">
        <v>5</v>
      </c>
      <c r="M17" s="20" t="s">
        <v>11</v>
      </c>
      <c r="N17" s="19">
        <f>IF(M17="SÍ",10,"0")</f>
        <v>10</v>
      </c>
      <c r="O17" s="123"/>
      <c r="P17" s="125"/>
      <c r="Q17" s="125"/>
      <c r="R17" s="116"/>
      <c r="S17" s="125"/>
      <c r="T17" s="116"/>
      <c r="U17" s="118"/>
      <c r="V17" s="119"/>
      <c r="W17" s="213"/>
      <c r="X17" s="121"/>
      <c r="Y17" s="107"/>
      <c r="Z17" s="108"/>
      <c r="AA17" s="111"/>
      <c r="AB17" s="104"/>
      <c r="AC17" s="104"/>
      <c r="AD17" s="104"/>
      <c r="AE17" s="104"/>
      <c r="AF17" s="104"/>
      <c r="AG17" s="104"/>
      <c r="AH17" s="106"/>
    </row>
    <row r="18" spans="1:34" ht="39.75" customHeight="1">
      <c r="A18" s="130"/>
      <c r="B18" s="133"/>
      <c r="C18" s="135"/>
      <c r="D18" s="138"/>
      <c r="E18" s="140"/>
      <c r="F18" s="142"/>
      <c r="G18" s="114"/>
      <c r="H18" s="108"/>
      <c r="I18" s="123"/>
      <c r="J18" s="145"/>
      <c r="K18" s="104"/>
      <c r="L18" s="27" t="s">
        <v>35</v>
      </c>
      <c r="M18" s="20" t="s">
        <v>12</v>
      </c>
      <c r="N18" s="19" t="str">
        <f>IF(M18="SÍ",30,"0")</f>
        <v>0</v>
      </c>
      <c r="O18" s="123"/>
      <c r="P18" s="125"/>
      <c r="Q18" s="125"/>
      <c r="R18" s="116"/>
      <c r="S18" s="125"/>
      <c r="T18" s="116"/>
      <c r="U18" s="118"/>
      <c r="V18" s="147"/>
      <c r="W18" s="214"/>
      <c r="X18" s="149"/>
      <c r="Y18" s="107"/>
      <c r="Z18" s="108"/>
      <c r="AA18" s="111"/>
      <c r="AB18" s="104"/>
      <c r="AC18" s="104"/>
      <c r="AD18" s="104"/>
      <c r="AE18" s="104"/>
      <c r="AF18" s="104"/>
      <c r="AG18" s="104"/>
      <c r="AH18" s="106"/>
    </row>
    <row r="19" spans="1:34" ht="50.25" customHeight="1">
      <c r="A19" s="129"/>
      <c r="B19" s="131"/>
      <c r="C19" s="134"/>
      <c r="D19" s="136"/>
      <c r="E19" s="139" t="s">
        <v>16</v>
      </c>
      <c r="F19" s="141" t="str">
        <f>IF(E19="(1) RARA VEZ","1", IF(E19="(2) IMPROBABLE","2",IF(E19="(3) POSIBLE","3",IF(E19="(4) PROBABLE","4",IF(E19="(5) CASI SEGURO","5","")))))</f>
        <v>4</v>
      </c>
      <c r="G19" s="113" t="s">
        <v>20</v>
      </c>
      <c r="H19" s="108" t="str">
        <f>IF(G19="(5) MODERADO","5", IF(G19="(10) MAYOR","10",IF(G19="(20) CATASTROFICO","20","")))</f>
        <v>10</v>
      </c>
      <c r="I19" s="123">
        <f>F19*H19</f>
        <v>40</v>
      </c>
      <c r="J19" s="143">
        <f>+I19</f>
        <v>40</v>
      </c>
      <c r="K19" s="103"/>
      <c r="L19" s="22" t="s">
        <v>6</v>
      </c>
      <c r="M19" s="20" t="s">
        <v>11</v>
      </c>
      <c r="N19" s="39">
        <f>IF(M19="SÍ",15,"0")</f>
        <v>15</v>
      </c>
      <c r="O19" s="122">
        <f>SUM(N19:N25)</f>
        <v>100</v>
      </c>
      <c r="P19" s="124">
        <f>IF(AND($O19&gt;=0,$O19&lt;=50),0,IF(AND($O19&gt;50,$O19&lt;=75),1,IF(AND($O19&gt;75,$O19&lt;=100),2,"")))</f>
        <v>2</v>
      </c>
      <c r="Q19" s="124">
        <f>$F19-$P19</f>
        <v>2</v>
      </c>
      <c r="R19" s="115">
        <f>IF($Q19&lt;=0,1,$Q19)</f>
        <v>2</v>
      </c>
      <c r="S19" s="124">
        <f>$H19-$P19</f>
        <v>8</v>
      </c>
      <c r="T19" s="115">
        <f>IF($S19=19,10,IF($S19=18,5,IF($S19=9,5,IF($S19=8,5,H19))))</f>
        <v>5</v>
      </c>
      <c r="U19" s="117"/>
      <c r="V19" s="146" t="str">
        <f>IF(AND($U19="PROBABILIDAD",$R19=1),$XET$6,IF(AND($U19="PROBABILIDAD",$R19=2),$XET$5,IF(AND($U19="PROBABILIDAD",$R19=3),$XET$4,IF(AND($U19="PROBABILIDAD",$R19=4),$XET$3,IF(AND($U19="PROBABILIDAD",$R19=5),$XET$2,$E19)))))</f>
        <v>(4) PROBABLE</v>
      </c>
      <c r="W19" s="153" t="str">
        <f>IF($U19="PROBABILIDAD",$R19,$F19)</f>
        <v>4</v>
      </c>
      <c r="X19" s="148" t="str">
        <f>IF(AND($U19="IMPACTO",$S19=18),$XET$9,IF(AND($U19="IMPACTO",$S19=19),$XEU$9,IF(AND($U19="IMPACTO",$S19=20),$XEV$9,IF(AND($U19="IMPACTO",$S19&lt;10),$XET$9,$G19))))</f>
        <v>(10) MAYOR</v>
      </c>
      <c r="Y19" s="107" t="str">
        <f>IF($U19="IMPACTO",$T19,$H19)</f>
        <v>10</v>
      </c>
      <c r="Z19" s="108">
        <f>$W19*$Y19</f>
        <v>40</v>
      </c>
      <c r="AA19" s="109">
        <f>$Z19</f>
        <v>40</v>
      </c>
      <c r="AB19" s="103"/>
      <c r="AC19" s="103"/>
      <c r="AD19" s="103"/>
      <c r="AE19" s="103"/>
      <c r="AF19" s="103"/>
      <c r="AG19" s="103"/>
      <c r="AH19" s="105"/>
    </row>
    <row r="20" spans="1:34" ht="48" customHeight="1">
      <c r="A20" s="129"/>
      <c r="B20" s="132"/>
      <c r="C20" s="134"/>
      <c r="D20" s="137"/>
      <c r="E20" s="139"/>
      <c r="F20" s="141"/>
      <c r="G20" s="113"/>
      <c r="H20" s="108"/>
      <c r="I20" s="123"/>
      <c r="J20" s="143"/>
      <c r="K20" s="104"/>
      <c r="L20" s="23" t="s">
        <v>7</v>
      </c>
      <c r="M20" s="20" t="s">
        <v>11</v>
      </c>
      <c r="N20" s="19">
        <f>IF(M20="SÍ",5,"0")</f>
        <v>5</v>
      </c>
      <c r="O20" s="123"/>
      <c r="P20" s="125"/>
      <c r="Q20" s="125"/>
      <c r="R20" s="116"/>
      <c r="S20" s="125"/>
      <c r="T20" s="116"/>
      <c r="U20" s="118"/>
      <c r="V20" s="119"/>
      <c r="W20" s="120"/>
      <c r="X20" s="121"/>
      <c r="Y20" s="107"/>
      <c r="Z20" s="108"/>
      <c r="AA20" s="110"/>
      <c r="AB20" s="104"/>
      <c r="AC20" s="104"/>
      <c r="AD20" s="104"/>
      <c r="AE20" s="104"/>
      <c r="AF20" s="104"/>
      <c r="AG20" s="104"/>
      <c r="AH20" s="106"/>
    </row>
    <row r="21" spans="1:34" ht="33" customHeight="1">
      <c r="A21" s="129"/>
      <c r="B21" s="132"/>
      <c r="C21" s="134"/>
      <c r="D21" s="137"/>
      <c r="E21" s="139"/>
      <c r="F21" s="141"/>
      <c r="G21" s="113"/>
      <c r="H21" s="108"/>
      <c r="I21" s="123"/>
      <c r="J21" s="144" t="str">
        <f>IF(AND(I19&gt;=5,I19&lt;=10),"BAJA",IF(AND(I19&gt;=15,I19&lt;=25),"MODERADA",IF(AND(I19&gt;=30,I19&lt;=50),"ALTA",IF(AND(I19&gt;=60,I19&lt;=100),"EXTREMA",""))))</f>
        <v>ALTA</v>
      </c>
      <c r="K21" s="104"/>
      <c r="L21" s="24" t="s">
        <v>3</v>
      </c>
      <c r="M21" s="20" t="s">
        <v>11</v>
      </c>
      <c r="N21" s="19">
        <f>IF(M21="SÍ",15,"0")</f>
        <v>15</v>
      </c>
      <c r="O21" s="123"/>
      <c r="P21" s="125"/>
      <c r="Q21" s="125"/>
      <c r="R21" s="116"/>
      <c r="S21" s="125"/>
      <c r="T21" s="116"/>
      <c r="U21" s="118"/>
      <c r="V21" s="119"/>
      <c r="W21" s="120"/>
      <c r="X21" s="121"/>
      <c r="Y21" s="107"/>
      <c r="Z21" s="108"/>
      <c r="AA21" s="111" t="str">
        <f>IF(AND($Z19&gt;=5,$Z19&lt;=10),"BAJA",IF(AND($Z19&gt;=15,$Z19&lt;=25),"MODERADA",IF(AND($Z19&gt;=30,$Z19&lt;=50),"ALTA",IF(AND($Z19&gt;=60,$Z19&lt;=100),"EXTREMA",""))))</f>
        <v>ALTA</v>
      </c>
      <c r="AB21" s="104"/>
      <c r="AC21" s="104"/>
      <c r="AD21" s="104"/>
      <c r="AE21" s="104"/>
      <c r="AF21" s="104"/>
      <c r="AG21" s="104"/>
      <c r="AH21" s="106"/>
    </row>
    <row r="22" spans="1:34" ht="26.25" customHeight="1">
      <c r="A22" s="129"/>
      <c r="B22" s="132"/>
      <c r="C22" s="134"/>
      <c r="D22" s="137"/>
      <c r="E22" s="139"/>
      <c r="F22" s="141"/>
      <c r="G22" s="113"/>
      <c r="H22" s="108"/>
      <c r="I22" s="123"/>
      <c r="J22" s="144"/>
      <c r="K22" s="104"/>
      <c r="L22" s="24" t="s">
        <v>4</v>
      </c>
      <c r="M22" s="20" t="s">
        <v>11</v>
      </c>
      <c r="N22" s="19">
        <f>IF(M22="SÍ",10,"0")</f>
        <v>10</v>
      </c>
      <c r="O22" s="123"/>
      <c r="P22" s="125"/>
      <c r="Q22" s="125"/>
      <c r="R22" s="116"/>
      <c r="S22" s="125"/>
      <c r="T22" s="116"/>
      <c r="U22" s="118"/>
      <c r="V22" s="119"/>
      <c r="W22" s="120"/>
      <c r="X22" s="121"/>
      <c r="Y22" s="107"/>
      <c r="Z22" s="108"/>
      <c r="AA22" s="111"/>
      <c r="AB22" s="104"/>
      <c r="AC22" s="104"/>
      <c r="AD22" s="104"/>
      <c r="AE22" s="104"/>
      <c r="AF22" s="104"/>
      <c r="AG22" s="104"/>
      <c r="AH22" s="106"/>
    </row>
    <row r="23" spans="1:34" ht="45" customHeight="1">
      <c r="A23" s="129"/>
      <c r="B23" s="132"/>
      <c r="C23" s="134"/>
      <c r="D23" s="137"/>
      <c r="E23" s="139"/>
      <c r="F23" s="141"/>
      <c r="G23" s="113"/>
      <c r="H23" s="108"/>
      <c r="I23" s="123"/>
      <c r="J23" s="144"/>
      <c r="K23" s="104"/>
      <c r="L23" s="23" t="s">
        <v>36</v>
      </c>
      <c r="M23" s="20" t="s">
        <v>11</v>
      </c>
      <c r="N23" s="19">
        <f>IF(M23="SÍ",15,"0")</f>
        <v>15</v>
      </c>
      <c r="O23" s="123"/>
      <c r="P23" s="125"/>
      <c r="Q23" s="125"/>
      <c r="R23" s="116"/>
      <c r="S23" s="125"/>
      <c r="T23" s="116"/>
      <c r="U23" s="118"/>
      <c r="V23" s="119"/>
      <c r="W23" s="120"/>
      <c r="X23" s="121"/>
      <c r="Y23" s="107"/>
      <c r="Z23" s="108"/>
      <c r="AA23" s="111"/>
      <c r="AB23" s="104"/>
      <c r="AC23" s="104"/>
      <c r="AD23" s="104"/>
      <c r="AE23" s="104"/>
      <c r="AF23" s="104"/>
      <c r="AG23" s="104"/>
      <c r="AH23" s="106"/>
    </row>
    <row r="24" spans="1:34" ht="51" customHeight="1">
      <c r="A24" s="129"/>
      <c r="B24" s="132"/>
      <c r="C24" s="134"/>
      <c r="D24" s="137"/>
      <c r="E24" s="139"/>
      <c r="F24" s="141"/>
      <c r="G24" s="113"/>
      <c r="H24" s="108"/>
      <c r="I24" s="123"/>
      <c r="J24" s="144"/>
      <c r="K24" s="104"/>
      <c r="L24" s="23" t="s">
        <v>5</v>
      </c>
      <c r="M24" s="20" t="s">
        <v>11</v>
      </c>
      <c r="N24" s="19">
        <f>IF(M24="SÍ",10,"0")</f>
        <v>10</v>
      </c>
      <c r="O24" s="123"/>
      <c r="P24" s="125"/>
      <c r="Q24" s="125"/>
      <c r="R24" s="116"/>
      <c r="S24" s="125"/>
      <c r="T24" s="116"/>
      <c r="U24" s="118"/>
      <c r="V24" s="119"/>
      <c r="W24" s="120"/>
      <c r="X24" s="121"/>
      <c r="Y24" s="107"/>
      <c r="Z24" s="108"/>
      <c r="AA24" s="111"/>
      <c r="AB24" s="104"/>
      <c r="AC24" s="104"/>
      <c r="AD24" s="104"/>
      <c r="AE24" s="104"/>
      <c r="AF24" s="104"/>
      <c r="AG24" s="104"/>
      <c r="AH24" s="106"/>
    </row>
    <row r="25" spans="1:34" ht="39.75" customHeight="1">
      <c r="A25" s="130"/>
      <c r="B25" s="133"/>
      <c r="C25" s="135"/>
      <c r="D25" s="138"/>
      <c r="E25" s="140"/>
      <c r="F25" s="142"/>
      <c r="G25" s="114"/>
      <c r="H25" s="108"/>
      <c r="I25" s="123"/>
      <c r="J25" s="145"/>
      <c r="K25" s="104"/>
      <c r="L25" s="27" t="s">
        <v>35</v>
      </c>
      <c r="M25" s="20" t="s">
        <v>11</v>
      </c>
      <c r="N25" s="19">
        <f>IF(M25="SÍ",30,"0")</f>
        <v>30</v>
      </c>
      <c r="O25" s="123"/>
      <c r="P25" s="125"/>
      <c r="Q25" s="125"/>
      <c r="R25" s="116"/>
      <c r="S25" s="125"/>
      <c r="T25" s="116"/>
      <c r="U25" s="118"/>
      <c r="V25" s="147"/>
      <c r="W25" s="154"/>
      <c r="X25" s="149"/>
      <c r="Y25" s="107"/>
      <c r="Z25" s="108"/>
      <c r="AA25" s="111"/>
      <c r="AB25" s="104"/>
      <c r="AC25" s="104"/>
      <c r="AD25" s="104"/>
      <c r="AE25" s="104"/>
      <c r="AF25" s="104"/>
      <c r="AG25" s="104"/>
      <c r="AH25" s="106"/>
    </row>
    <row r="26" spans="1:34" ht="50.25" customHeight="1">
      <c r="A26" s="129"/>
      <c r="B26" s="131"/>
      <c r="C26" s="134"/>
      <c r="D26" s="136"/>
      <c r="E26" s="139" t="s">
        <v>15</v>
      </c>
      <c r="F26" s="141" t="str">
        <f>IF(E26="(1) RARA VEZ","1", IF(E26="(2) IMPROBABLE","2",IF(E26="(3) POSIBLE","3",IF(E26="(4) PROBABLE","4",IF(E26="(5) CASI SEGURO","5","")))))</f>
        <v>3</v>
      </c>
      <c r="G26" s="113" t="s">
        <v>20</v>
      </c>
      <c r="H26" s="108" t="str">
        <f>IF(G26="(5) MODERADO","5", IF(G26="(10) MAYOR","10",IF(G26="(20) CATASTROFICO","20","")))</f>
        <v>10</v>
      </c>
      <c r="I26" s="123">
        <f>F26*H26</f>
        <v>30</v>
      </c>
      <c r="J26" s="143">
        <f>+I26</f>
        <v>30</v>
      </c>
      <c r="K26" s="103"/>
      <c r="L26" s="22" t="s">
        <v>6</v>
      </c>
      <c r="M26" s="20" t="s">
        <v>12</v>
      </c>
      <c r="N26" s="39" t="str">
        <f>IF(M26="SÍ",15,"0")</f>
        <v>0</v>
      </c>
      <c r="O26" s="122">
        <f>SUM(N26:N32)</f>
        <v>0</v>
      </c>
      <c r="P26" s="124">
        <f>IF(AND($O26&gt;=0,$O26&lt;=50),0,IF(AND($O26&gt;50,$O26&lt;=75),1,IF(AND($O26&gt;75,$O26&lt;=100),2,"")))</f>
        <v>0</v>
      </c>
      <c r="Q26" s="124">
        <f>$F26-$P26</f>
        <v>3</v>
      </c>
      <c r="R26" s="115">
        <f>IF($Q26&lt;=0,1,$Q26)</f>
        <v>3</v>
      </c>
      <c r="S26" s="124">
        <f>$H26-$P26</f>
        <v>10</v>
      </c>
      <c r="T26" s="115" t="str">
        <f>IF($S26=19,10,IF($S26=18,5,IF($S26=9,5,IF($S26=8,5,H26))))</f>
        <v>10</v>
      </c>
      <c r="U26" s="117"/>
      <c r="V26" s="146" t="str">
        <f>IF(AND($U26="PROBABILIDAD",$R26=1),$XET$6,IF(AND($U26="PROBABILIDAD",$R26=2),$XET$5,IF(AND($U26="PROBABILIDAD",$R26=3),$XET$4,IF(AND($U26="PROBABILIDAD",$R26=4),$XET$3,IF(AND($U26="PROBABILIDAD",$R26=5),$XET$2,$E26)))))</f>
        <v>(3) POSIBLE</v>
      </c>
      <c r="W26" s="120" t="str">
        <f>IF($U26="PROBABILIDAD",$R26,$F26)</f>
        <v>3</v>
      </c>
      <c r="X26" s="148" t="str">
        <f>IF(AND($U26="IMPACTO",$S26=18),$XET$9,IF(AND($U26="IMPACTO",$S26=19),$XEU$9,IF(AND($U26="IMPACTO",$S26=20),$XEV$9,IF(AND($U26="IMPACTO",$S26&lt;10),$XET$9,$G26))))</f>
        <v>(10) MAYOR</v>
      </c>
      <c r="Y26" s="107" t="str">
        <f>IF($U26="IMPACTO",$T26,$H26)</f>
        <v>10</v>
      </c>
      <c r="Z26" s="108">
        <f>$W26*$Y26</f>
        <v>30</v>
      </c>
      <c r="AA26" s="109">
        <f>$Z26</f>
        <v>30</v>
      </c>
      <c r="AB26" s="103"/>
      <c r="AC26" s="103"/>
      <c r="AD26" s="103"/>
      <c r="AE26" s="103"/>
      <c r="AF26" s="103"/>
      <c r="AG26" s="103"/>
      <c r="AH26" s="105"/>
    </row>
    <row r="27" spans="1:34" ht="48" customHeight="1">
      <c r="A27" s="129"/>
      <c r="B27" s="132"/>
      <c r="C27" s="134"/>
      <c r="D27" s="137"/>
      <c r="E27" s="139"/>
      <c r="F27" s="141"/>
      <c r="G27" s="113"/>
      <c r="H27" s="108"/>
      <c r="I27" s="123"/>
      <c r="J27" s="143"/>
      <c r="K27" s="104"/>
      <c r="L27" s="23" t="s">
        <v>7</v>
      </c>
      <c r="M27" s="20" t="s">
        <v>12</v>
      </c>
      <c r="N27" s="19" t="str">
        <f>IF(M27="SÍ",5,"0")</f>
        <v>0</v>
      </c>
      <c r="O27" s="123"/>
      <c r="P27" s="125"/>
      <c r="Q27" s="125"/>
      <c r="R27" s="116"/>
      <c r="S27" s="125"/>
      <c r="T27" s="116"/>
      <c r="U27" s="118"/>
      <c r="V27" s="119"/>
      <c r="W27" s="120"/>
      <c r="X27" s="121"/>
      <c r="Y27" s="107"/>
      <c r="Z27" s="108"/>
      <c r="AA27" s="110"/>
      <c r="AB27" s="104"/>
      <c r="AC27" s="104"/>
      <c r="AD27" s="104"/>
      <c r="AE27" s="104"/>
      <c r="AF27" s="104"/>
      <c r="AG27" s="104"/>
      <c r="AH27" s="106"/>
    </row>
    <row r="28" spans="1:34" ht="33" customHeight="1">
      <c r="A28" s="129"/>
      <c r="B28" s="132"/>
      <c r="C28" s="134"/>
      <c r="D28" s="137"/>
      <c r="E28" s="139"/>
      <c r="F28" s="141"/>
      <c r="G28" s="113"/>
      <c r="H28" s="108"/>
      <c r="I28" s="123"/>
      <c r="J28" s="144" t="str">
        <f>IF(AND(I26&gt;=5,I26&lt;=10),"BAJA",IF(AND(I26&gt;=15,I26&lt;=25),"MODERADA",IF(AND(I26&gt;=30,I26&lt;=50),"ALTA",IF(AND(I26&gt;=60,I26&lt;=100),"EXTREMA",""))))</f>
        <v>ALTA</v>
      </c>
      <c r="K28" s="104"/>
      <c r="L28" s="24" t="s">
        <v>3</v>
      </c>
      <c r="M28" s="20" t="s">
        <v>12</v>
      </c>
      <c r="N28" s="19" t="str">
        <f>IF(M28="SÍ",15,"0")</f>
        <v>0</v>
      </c>
      <c r="O28" s="123"/>
      <c r="P28" s="125"/>
      <c r="Q28" s="125"/>
      <c r="R28" s="116"/>
      <c r="S28" s="125"/>
      <c r="T28" s="116"/>
      <c r="U28" s="118"/>
      <c r="V28" s="119"/>
      <c r="W28" s="120"/>
      <c r="X28" s="121"/>
      <c r="Y28" s="107"/>
      <c r="Z28" s="108"/>
      <c r="AA28" s="111" t="str">
        <f>IF(AND($Z26&gt;=5,$Z26&lt;=10),"BAJA",IF(AND($Z26&gt;=15,$Z26&lt;=25),"MODERADA",IF(AND($Z26&gt;=30,$Z26&lt;=50),"ALTA",IF(AND($Z26&gt;=60,$Z26&lt;=100),"EXTREMA",""))))</f>
        <v>ALTA</v>
      </c>
      <c r="AB28" s="104"/>
      <c r="AC28" s="104"/>
      <c r="AD28" s="104"/>
      <c r="AE28" s="104"/>
      <c r="AF28" s="104"/>
      <c r="AG28" s="104"/>
      <c r="AH28" s="106"/>
    </row>
    <row r="29" spans="1:34" ht="26.25" customHeight="1">
      <c r="A29" s="129"/>
      <c r="B29" s="132"/>
      <c r="C29" s="134"/>
      <c r="D29" s="137"/>
      <c r="E29" s="139"/>
      <c r="F29" s="141"/>
      <c r="G29" s="113"/>
      <c r="H29" s="108"/>
      <c r="I29" s="123"/>
      <c r="J29" s="144"/>
      <c r="K29" s="104"/>
      <c r="L29" s="24" t="s">
        <v>4</v>
      </c>
      <c r="M29" s="20" t="s">
        <v>12</v>
      </c>
      <c r="N29" s="19" t="str">
        <f>IF(M29="SÍ",10,"0")</f>
        <v>0</v>
      </c>
      <c r="O29" s="123"/>
      <c r="P29" s="125"/>
      <c r="Q29" s="125"/>
      <c r="R29" s="116"/>
      <c r="S29" s="125"/>
      <c r="T29" s="116"/>
      <c r="U29" s="118"/>
      <c r="V29" s="119"/>
      <c r="W29" s="120"/>
      <c r="X29" s="121"/>
      <c r="Y29" s="107"/>
      <c r="Z29" s="108"/>
      <c r="AA29" s="111"/>
      <c r="AB29" s="104"/>
      <c r="AC29" s="104"/>
      <c r="AD29" s="104"/>
      <c r="AE29" s="104"/>
      <c r="AF29" s="104"/>
      <c r="AG29" s="104"/>
      <c r="AH29" s="106"/>
    </row>
    <row r="30" spans="1:34" ht="45" customHeight="1">
      <c r="A30" s="129"/>
      <c r="B30" s="132"/>
      <c r="C30" s="134"/>
      <c r="D30" s="137"/>
      <c r="E30" s="139"/>
      <c r="F30" s="141"/>
      <c r="G30" s="113"/>
      <c r="H30" s="108"/>
      <c r="I30" s="123"/>
      <c r="J30" s="144"/>
      <c r="K30" s="104"/>
      <c r="L30" s="23" t="s">
        <v>36</v>
      </c>
      <c r="M30" s="20" t="s">
        <v>12</v>
      </c>
      <c r="N30" s="19" t="str">
        <f>IF(M30="SÍ",15,"0")</f>
        <v>0</v>
      </c>
      <c r="O30" s="123"/>
      <c r="P30" s="125"/>
      <c r="Q30" s="125"/>
      <c r="R30" s="116"/>
      <c r="S30" s="125"/>
      <c r="T30" s="116"/>
      <c r="U30" s="118"/>
      <c r="V30" s="119"/>
      <c r="W30" s="120"/>
      <c r="X30" s="121"/>
      <c r="Y30" s="107"/>
      <c r="Z30" s="108"/>
      <c r="AA30" s="111"/>
      <c r="AB30" s="104"/>
      <c r="AC30" s="104"/>
      <c r="AD30" s="104"/>
      <c r="AE30" s="104"/>
      <c r="AF30" s="104"/>
      <c r="AG30" s="104"/>
      <c r="AH30" s="106"/>
    </row>
    <row r="31" spans="1:34" ht="51" customHeight="1">
      <c r="A31" s="129"/>
      <c r="B31" s="132"/>
      <c r="C31" s="134"/>
      <c r="D31" s="137"/>
      <c r="E31" s="139"/>
      <c r="F31" s="141"/>
      <c r="G31" s="113"/>
      <c r="H31" s="108"/>
      <c r="I31" s="123"/>
      <c r="J31" s="144"/>
      <c r="K31" s="104"/>
      <c r="L31" s="23" t="s">
        <v>5</v>
      </c>
      <c r="M31" s="20" t="s">
        <v>12</v>
      </c>
      <c r="N31" s="19" t="str">
        <f>IF(M31="SÍ",10,"0")</f>
        <v>0</v>
      </c>
      <c r="O31" s="123"/>
      <c r="P31" s="125"/>
      <c r="Q31" s="125"/>
      <c r="R31" s="116"/>
      <c r="S31" s="125"/>
      <c r="T31" s="116"/>
      <c r="U31" s="118"/>
      <c r="V31" s="119"/>
      <c r="W31" s="120"/>
      <c r="X31" s="121"/>
      <c r="Y31" s="107"/>
      <c r="Z31" s="108"/>
      <c r="AA31" s="111"/>
      <c r="AB31" s="104"/>
      <c r="AC31" s="104"/>
      <c r="AD31" s="104"/>
      <c r="AE31" s="104"/>
      <c r="AF31" s="104"/>
      <c r="AG31" s="104"/>
      <c r="AH31" s="106"/>
    </row>
    <row r="32" spans="1:34" ht="39.75" customHeight="1">
      <c r="A32" s="130"/>
      <c r="B32" s="133"/>
      <c r="C32" s="135"/>
      <c r="D32" s="138"/>
      <c r="E32" s="140"/>
      <c r="F32" s="142"/>
      <c r="G32" s="114"/>
      <c r="H32" s="108"/>
      <c r="I32" s="123"/>
      <c r="J32" s="145"/>
      <c r="K32" s="104"/>
      <c r="L32" s="27" t="s">
        <v>35</v>
      </c>
      <c r="M32" s="28" t="s">
        <v>12</v>
      </c>
      <c r="N32" s="19" t="str">
        <f>IF(M32="SÍ",30,"0")</f>
        <v>0</v>
      </c>
      <c r="O32" s="123"/>
      <c r="P32" s="125"/>
      <c r="Q32" s="125"/>
      <c r="R32" s="116"/>
      <c r="S32" s="125"/>
      <c r="T32" s="116"/>
      <c r="U32" s="118"/>
      <c r="V32" s="147"/>
      <c r="W32" s="120"/>
      <c r="X32" s="149"/>
      <c r="Y32" s="107"/>
      <c r="Z32" s="108"/>
      <c r="AA32" s="111"/>
      <c r="AB32" s="104"/>
      <c r="AC32" s="104"/>
      <c r="AD32" s="104"/>
      <c r="AE32" s="104"/>
      <c r="AF32" s="104"/>
      <c r="AG32" s="104"/>
      <c r="AH32" s="106"/>
    </row>
    <row r="33" spans="1:34" ht="50.25" customHeight="1">
      <c r="A33" s="129"/>
      <c r="B33" s="131"/>
      <c r="C33" s="134"/>
      <c r="D33" s="136"/>
      <c r="E33" s="139" t="s">
        <v>15</v>
      </c>
      <c r="F33" s="141" t="str">
        <f>IF(E33="(1) RARA VEZ","1", IF(E33="(2) IMPROBABLE","2",IF(E33="(3) POSIBLE","3",IF(E33="(4) PROBABLE","4",IF(E33="(5) CASI SEGURO","5","")))))</f>
        <v>3</v>
      </c>
      <c r="G33" s="113" t="s">
        <v>18</v>
      </c>
      <c r="H33" s="108" t="str">
        <f>IF(G33="(5) MODERADO","5", IF(G33="(10) MAYOR","10",IF(G33="(20) CATASTROFICO","20","")))</f>
        <v>5</v>
      </c>
      <c r="I33" s="123">
        <f>F33*H33</f>
        <v>15</v>
      </c>
      <c r="J33" s="143">
        <f>+I33</f>
        <v>15</v>
      </c>
      <c r="K33" s="103"/>
      <c r="L33" s="22" t="s">
        <v>6</v>
      </c>
      <c r="M33" s="20" t="s">
        <v>12</v>
      </c>
      <c r="N33" s="39" t="str">
        <f>IF(M33="SÍ",15,"0")</f>
        <v>0</v>
      </c>
      <c r="O33" s="122">
        <f>SUM(N33:N39)</f>
        <v>0</v>
      </c>
      <c r="P33" s="124">
        <f>IF(AND($O33&gt;=0,$O33&lt;=50),0,IF(AND($O33&gt;50,$O33&lt;=75),1,IF(AND($O33&gt;75,$O33&lt;=100),2,"")))</f>
        <v>0</v>
      </c>
      <c r="Q33" s="124">
        <f>$F33-$P33</f>
        <v>3</v>
      </c>
      <c r="R33" s="115">
        <f>IF($Q33&lt;=0,1,$Q33)</f>
        <v>3</v>
      </c>
      <c r="S33" s="124">
        <f>$H33-$P33</f>
        <v>5</v>
      </c>
      <c r="T33" s="115" t="str">
        <f>IF($S33=19,10,IF($S33=18,5,IF($S33=9,5,IF($S33=8,5,H33))))</f>
        <v>5</v>
      </c>
      <c r="U33" s="117" t="s">
        <v>8</v>
      </c>
      <c r="V33" s="119" t="str">
        <f>IF(AND($U33="PROBABILIDAD",$R33=1),$XET$6,IF(AND($U33="PROBABILIDAD",$R33=2),$XET$5,IF(AND($U33="PROBABILIDAD",$R33=3),$XET$4,IF(AND($U33="PROBABILIDAD",$R33=4),$XET$3,IF(AND($U33="PROBABILIDAD",$R33=5),$XET$2,$E33)))))</f>
        <v>(3) POSIBLE</v>
      </c>
      <c r="W33" s="120">
        <f>IF($U33="PROBABILIDAD",$R33,$F33)</f>
        <v>3</v>
      </c>
      <c r="X33" s="121" t="str">
        <f>IF(AND($U33="IMPACTO",$S33=18),$XET$9,IF(AND($U33="IMPACTO",$S33=19),$XEU$9,IF(AND($U33="IMPACTO",$S33=20),$XEV$9,IF(AND($U33="IMPACTO",$S33&lt;10),$XET$9,$G33))))</f>
        <v>(5) MODERADO</v>
      </c>
      <c r="Y33" s="107" t="str">
        <f>IF($U33="IMPACTO",$T33,$H33)</f>
        <v>5</v>
      </c>
      <c r="Z33" s="108">
        <f>$W33*$Y33</f>
        <v>15</v>
      </c>
      <c r="AA33" s="109">
        <f>$Z33</f>
        <v>15</v>
      </c>
      <c r="AB33" s="103"/>
      <c r="AC33" s="103"/>
      <c r="AD33" s="103"/>
      <c r="AE33" s="103"/>
      <c r="AF33" s="103"/>
      <c r="AG33" s="103"/>
      <c r="AH33" s="105"/>
    </row>
    <row r="34" spans="1:34" ht="48" customHeight="1">
      <c r="A34" s="129"/>
      <c r="B34" s="132"/>
      <c r="C34" s="134"/>
      <c r="D34" s="137"/>
      <c r="E34" s="139"/>
      <c r="F34" s="141"/>
      <c r="G34" s="113"/>
      <c r="H34" s="108"/>
      <c r="I34" s="123"/>
      <c r="J34" s="143"/>
      <c r="K34" s="104"/>
      <c r="L34" s="23" t="s">
        <v>7</v>
      </c>
      <c r="M34" s="20" t="s">
        <v>12</v>
      </c>
      <c r="N34" s="19" t="str">
        <f>IF(M34="SÍ",5,"0")</f>
        <v>0</v>
      </c>
      <c r="O34" s="123"/>
      <c r="P34" s="125"/>
      <c r="Q34" s="125"/>
      <c r="R34" s="116"/>
      <c r="S34" s="125"/>
      <c r="T34" s="116"/>
      <c r="U34" s="118"/>
      <c r="V34" s="119"/>
      <c r="W34" s="120"/>
      <c r="X34" s="121"/>
      <c r="Y34" s="107"/>
      <c r="Z34" s="108"/>
      <c r="AA34" s="110"/>
      <c r="AB34" s="104"/>
      <c r="AC34" s="104"/>
      <c r="AD34" s="104"/>
      <c r="AE34" s="104"/>
      <c r="AF34" s="104"/>
      <c r="AG34" s="104"/>
      <c r="AH34" s="106"/>
    </row>
    <row r="35" spans="1:34" ht="33" customHeight="1">
      <c r="A35" s="129"/>
      <c r="B35" s="132"/>
      <c r="C35" s="134"/>
      <c r="D35" s="137"/>
      <c r="E35" s="139"/>
      <c r="F35" s="141"/>
      <c r="G35" s="113"/>
      <c r="H35" s="108"/>
      <c r="I35" s="123"/>
      <c r="J35" s="144" t="str">
        <f>IF(AND(I33&gt;=5,I33&lt;=10),"BAJA",IF(AND(I33&gt;=15,I33&lt;=25),"MODERADA",IF(AND(I33&gt;=30,I33&lt;=50),"ALTA",IF(AND(I33&gt;=60,I33&lt;=100),"EXTREMA",""))))</f>
        <v>MODERADA</v>
      </c>
      <c r="K35" s="104"/>
      <c r="L35" s="24" t="s">
        <v>3</v>
      </c>
      <c r="M35" s="20" t="s">
        <v>12</v>
      </c>
      <c r="N35" s="19" t="str">
        <f>IF(M35="SÍ",15,"0")</f>
        <v>0</v>
      </c>
      <c r="O35" s="123"/>
      <c r="P35" s="125"/>
      <c r="Q35" s="125"/>
      <c r="R35" s="116"/>
      <c r="S35" s="125"/>
      <c r="T35" s="116"/>
      <c r="U35" s="118"/>
      <c r="V35" s="119"/>
      <c r="W35" s="120"/>
      <c r="X35" s="121"/>
      <c r="Y35" s="107"/>
      <c r="Z35" s="108"/>
      <c r="AA35" s="111" t="str">
        <f>IF(AND($Z33&gt;=5,$Z33&lt;=10),"BAJA",IF(AND($Z33&gt;=15,$Z33&lt;=25),"MODERADA",IF(AND($Z33&gt;=30,$Z33&lt;=50),"ALTA",IF(AND($Z33&gt;=60,$Z33&lt;=100),"EXTREMA",""))))</f>
        <v>MODERADA</v>
      </c>
      <c r="AB35" s="104"/>
      <c r="AC35" s="104"/>
      <c r="AD35" s="104"/>
      <c r="AE35" s="104"/>
      <c r="AF35" s="104"/>
      <c r="AG35" s="104"/>
      <c r="AH35" s="106"/>
    </row>
    <row r="36" spans="1:34" ht="26.25" customHeight="1">
      <c r="A36" s="129"/>
      <c r="B36" s="132"/>
      <c r="C36" s="134"/>
      <c r="D36" s="137"/>
      <c r="E36" s="139"/>
      <c r="F36" s="141"/>
      <c r="G36" s="113"/>
      <c r="H36" s="108"/>
      <c r="I36" s="123"/>
      <c r="J36" s="144"/>
      <c r="K36" s="104"/>
      <c r="L36" s="24" t="s">
        <v>4</v>
      </c>
      <c r="M36" s="20" t="s">
        <v>12</v>
      </c>
      <c r="N36" s="19" t="str">
        <f>IF(M36="SÍ",10,"0")</f>
        <v>0</v>
      </c>
      <c r="O36" s="123"/>
      <c r="P36" s="125"/>
      <c r="Q36" s="125"/>
      <c r="R36" s="116"/>
      <c r="S36" s="125"/>
      <c r="T36" s="116"/>
      <c r="U36" s="118"/>
      <c r="V36" s="119"/>
      <c r="W36" s="120"/>
      <c r="X36" s="121"/>
      <c r="Y36" s="107"/>
      <c r="Z36" s="108"/>
      <c r="AA36" s="111"/>
      <c r="AB36" s="104"/>
      <c r="AC36" s="104"/>
      <c r="AD36" s="104"/>
      <c r="AE36" s="104"/>
      <c r="AF36" s="104"/>
      <c r="AG36" s="104"/>
      <c r="AH36" s="106"/>
    </row>
    <row r="37" spans="1:34" ht="45" customHeight="1">
      <c r="A37" s="129"/>
      <c r="B37" s="132"/>
      <c r="C37" s="134"/>
      <c r="D37" s="137"/>
      <c r="E37" s="139"/>
      <c r="F37" s="141"/>
      <c r="G37" s="113"/>
      <c r="H37" s="108"/>
      <c r="I37" s="123"/>
      <c r="J37" s="144"/>
      <c r="K37" s="104"/>
      <c r="L37" s="23" t="s">
        <v>36</v>
      </c>
      <c r="M37" s="20" t="s">
        <v>12</v>
      </c>
      <c r="N37" s="19" t="str">
        <f>IF(M37="SÍ",15,"0")</f>
        <v>0</v>
      </c>
      <c r="O37" s="123"/>
      <c r="P37" s="125"/>
      <c r="Q37" s="125"/>
      <c r="R37" s="116"/>
      <c r="S37" s="125"/>
      <c r="T37" s="116"/>
      <c r="U37" s="118"/>
      <c r="V37" s="119"/>
      <c r="W37" s="120"/>
      <c r="X37" s="121"/>
      <c r="Y37" s="107"/>
      <c r="Z37" s="108"/>
      <c r="AA37" s="111"/>
      <c r="AB37" s="104"/>
      <c r="AC37" s="104"/>
      <c r="AD37" s="104"/>
      <c r="AE37" s="104"/>
      <c r="AF37" s="104"/>
      <c r="AG37" s="104"/>
      <c r="AH37" s="106"/>
    </row>
    <row r="38" spans="1:34" ht="51" customHeight="1">
      <c r="A38" s="129"/>
      <c r="B38" s="132"/>
      <c r="C38" s="134"/>
      <c r="D38" s="137"/>
      <c r="E38" s="139"/>
      <c r="F38" s="141"/>
      <c r="G38" s="113"/>
      <c r="H38" s="108"/>
      <c r="I38" s="123"/>
      <c r="J38" s="144"/>
      <c r="K38" s="104"/>
      <c r="L38" s="23" t="s">
        <v>5</v>
      </c>
      <c r="M38" s="20" t="s">
        <v>12</v>
      </c>
      <c r="N38" s="19" t="str">
        <f>IF(M38="SÍ",10,"0")</f>
        <v>0</v>
      </c>
      <c r="O38" s="123"/>
      <c r="P38" s="125"/>
      <c r="Q38" s="125"/>
      <c r="R38" s="116"/>
      <c r="S38" s="125"/>
      <c r="T38" s="116"/>
      <c r="U38" s="118"/>
      <c r="V38" s="119"/>
      <c r="W38" s="120"/>
      <c r="X38" s="121"/>
      <c r="Y38" s="107"/>
      <c r="Z38" s="108"/>
      <c r="AA38" s="111"/>
      <c r="AB38" s="104"/>
      <c r="AC38" s="104"/>
      <c r="AD38" s="104"/>
      <c r="AE38" s="104"/>
      <c r="AF38" s="104"/>
      <c r="AG38" s="104"/>
      <c r="AH38" s="106"/>
    </row>
    <row r="39" spans="1:34" ht="39.75" customHeight="1">
      <c r="A39" s="130"/>
      <c r="B39" s="133"/>
      <c r="C39" s="135"/>
      <c r="D39" s="138"/>
      <c r="E39" s="140"/>
      <c r="F39" s="142"/>
      <c r="G39" s="114"/>
      <c r="H39" s="108"/>
      <c r="I39" s="123"/>
      <c r="J39" s="145"/>
      <c r="K39" s="104"/>
      <c r="L39" s="27" t="s">
        <v>35</v>
      </c>
      <c r="M39" s="20" t="s">
        <v>12</v>
      </c>
      <c r="N39" s="19" t="str">
        <f>IF(M39="SÍ",30,"0")</f>
        <v>0</v>
      </c>
      <c r="O39" s="123"/>
      <c r="P39" s="125"/>
      <c r="Q39" s="125"/>
      <c r="R39" s="116"/>
      <c r="S39" s="125"/>
      <c r="T39" s="116"/>
      <c r="U39" s="118"/>
      <c r="V39" s="119"/>
      <c r="W39" s="120"/>
      <c r="X39" s="121"/>
      <c r="Y39" s="107"/>
      <c r="Z39" s="108"/>
      <c r="AA39" s="112"/>
      <c r="AB39" s="104"/>
      <c r="AC39" s="104"/>
      <c r="AD39" s="104"/>
      <c r="AE39" s="104"/>
      <c r="AF39" s="104"/>
      <c r="AG39" s="104"/>
      <c r="AH39" s="106"/>
    </row>
    <row r="40" spans="1:34" ht="21.75" customHeight="1">
      <c r="A40" s="202" t="s">
        <v>34</v>
      </c>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row>
    <row r="41" spans="1:34" ht="27.75" customHeight="1">
      <c r="A41" s="205" t="s">
        <v>55</v>
      </c>
      <c r="B41" s="206"/>
      <c r="C41" s="207" t="s">
        <v>56</v>
      </c>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9" t="s">
        <v>57</v>
      </c>
      <c r="AD41" s="209"/>
      <c r="AE41" s="209"/>
      <c r="AF41" s="209" t="s">
        <v>26</v>
      </c>
      <c r="AG41" s="209"/>
      <c r="AH41" s="209"/>
    </row>
    <row r="42" spans="1:34" s="37" customFormat="1" ht="14.25" customHeight="1">
      <c r="A42" s="129"/>
      <c r="B42" s="150"/>
      <c r="C42" s="134"/>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2"/>
      <c r="AD42" s="152"/>
      <c r="AE42" s="152"/>
      <c r="AF42" s="152"/>
      <c r="AG42" s="152"/>
      <c r="AH42" s="152"/>
    </row>
    <row r="43" spans="1:34" s="37" customFormat="1" ht="12.75" customHeight="1">
      <c r="A43" s="129"/>
      <c r="B43" s="150"/>
      <c r="C43" s="134"/>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2"/>
      <c r="AD43" s="152"/>
      <c r="AE43" s="152"/>
      <c r="AF43" s="152"/>
      <c r="AG43" s="152"/>
      <c r="AH43" s="152"/>
    </row>
    <row r="44" spans="1:34" s="37" customFormat="1" ht="17.25" customHeight="1">
      <c r="A44" s="129"/>
      <c r="B44" s="150"/>
      <c r="C44" s="134"/>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2"/>
      <c r="AD44" s="152"/>
      <c r="AE44" s="152"/>
      <c r="AF44" s="152"/>
      <c r="AG44" s="152"/>
      <c r="AH44" s="152"/>
    </row>
    <row r="45" spans="1:34" ht="15" customHeight="1">
      <c r="A45" s="158" t="s">
        <v>37</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60"/>
    </row>
    <row r="46" spans="1:34">
      <c r="A46" s="188" t="s">
        <v>26</v>
      </c>
      <c r="B46" s="189"/>
      <c r="C46" s="189"/>
      <c r="D46" s="190"/>
      <c r="E46" s="164" t="s">
        <v>28</v>
      </c>
      <c r="F46" s="165"/>
      <c r="G46" s="165"/>
      <c r="H46" s="165"/>
      <c r="I46" s="166"/>
      <c r="J46" s="166"/>
      <c r="K46" s="167"/>
      <c r="L46" s="188" t="s">
        <v>29</v>
      </c>
      <c r="M46" s="189"/>
      <c r="N46" s="189"/>
      <c r="O46" s="190"/>
      <c r="P46" s="26"/>
      <c r="Q46" s="26"/>
      <c r="R46" s="25"/>
      <c r="S46" s="26"/>
      <c r="T46" s="26"/>
      <c r="U46" s="191"/>
      <c r="V46" s="191"/>
      <c r="W46" s="191"/>
      <c r="X46" s="192"/>
      <c r="Y46" s="26"/>
      <c r="Z46" s="26"/>
      <c r="AA46" s="161" t="s">
        <v>30</v>
      </c>
      <c r="AB46" s="162"/>
      <c r="AC46" s="162"/>
      <c r="AD46" s="162"/>
      <c r="AE46" s="162"/>
      <c r="AF46" s="162"/>
      <c r="AG46" s="162"/>
      <c r="AH46" s="163"/>
    </row>
    <row r="47" spans="1:34" s="37" customFormat="1">
      <c r="A47" s="29" t="s">
        <v>31</v>
      </c>
      <c r="B47" s="168"/>
      <c r="C47" s="168"/>
      <c r="D47" s="193"/>
      <c r="E47" s="29" t="s">
        <v>31</v>
      </c>
      <c r="F47" s="168"/>
      <c r="G47" s="168"/>
      <c r="H47" s="168"/>
      <c r="I47" s="169"/>
      <c r="J47" s="169"/>
      <c r="K47" s="170"/>
      <c r="L47" s="29" t="s">
        <v>31</v>
      </c>
      <c r="M47" s="186"/>
      <c r="N47" s="186"/>
      <c r="O47" s="186"/>
      <c r="P47" s="186"/>
      <c r="Q47" s="186"/>
      <c r="R47" s="186"/>
      <c r="S47" s="186"/>
      <c r="T47" s="186"/>
      <c r="U47" s="186"/>
      <c r="V47" s="186"/>
      <c r="W47" s="186"/>
      <c r="X47" s="187"/>
      <c r="Y47" s="38"/>
      <c r="Z47" s="38"/>
      <c r="AA47" s="29" t="s">
        <v>31</v>
      </c>
      <c r="AB47" s="168"/>
      <c r="AC47" s="169"/>
      <c r="AD47" s="169"/>
      <c r="AE47" s="169"/>
      <c r="AF47" s="169"/>
      <c r="AG47" s="169"/>
      <c r="AH47" s="170"/>
    </row>
    <row r="48" spans="1:34" s="37" customFormat="1">
      <c r="A48" s="30" t="s">
        <v>32</v>
      </c>
      <c r="B48" s="186"/>
      <c r="C48" s="186"/>
      <c r="D48" s="187"/>
      <c r="E48" s="30" t="s">
        <v>32</v>
      </c>
      <c r="F48" s="168"/>
      <c r="G48" s="168"/>
      <c r="H48" s="168"/>
      <c r="I48" s="169"/>
      <c r="J48" s="169"/>
      <c r="K48" s="170"/>
      <c r="L48" s="30" t="s">
        <v>32</v>
      </c>
      <c r="M48" s="168"/>
      <c r="N48" s="168"/>
      <c r="O48" s="168"/>
      <c r="P48" s="168"/>
      <c r="Q48" s="168"/>
      <c r="R48" s="168"/>
      <c r="S48" s="168"/>
      <c r="T48" s="168"/>
      <c r="U48" s="168"/>
      <c r="V48" s="168"/>
      <c r="W48" s="168"/>
      <c r="X48" s="193"/>
      <c r="Y48" s="38"/>
      <c r="Z48" s="38"/>
      <c r="AA48" s="30" t="s">
        <v>32</v>
      </c>
      <c r="AB48" s="168"/>
      <c r="AC48" s="169"/>
      <c r="AD48" s="169"/>
      <c r="AE48" s="169"/>
      <c r="AF48" s="169"/>
      <c r="AG48" s="169"/>
      <c r="AH48" s="170"/>
    </row>
    <row r="49" spans="1:34" s="37" customFormat="1">
      <c r="A49" s="31" t="s">
        <v>33</v>
      </c>
      <c r="B49" s="168"/>
      <c r="C49" s="168"/>
      <c r="D49" s="193"/>
      <c r="E49" s="31" t="s">
        <v>33</v>
      </c>
      <c r="F49" s="186"/>
      <c r="G49" s="186"/>
      <c r="H49" s="186"/>
      <c r="I49" s="194"/>
      <c r="J49" s="194"/>
      <c r="K49" s="195"/>
      <c r="L49" s="31" t="s">
        <v>33</v>
      </c>
      <c r="M49" s="168"/>
      <c r="N49" s="168"/>
      <c r="O49" s="168"/>
      <c r="P49" s="168"/>
      <c r="Q49" s="168"/>
      <c r="R49" s="168"/>
      <c r="S49" s="168"/>
      <c r="T49" s="168"/>
      <c r="U49" s="168"/>
      <c r="V49" s="168"/>
      <c r="W49" s="168"/>
      <c r="X49" s="193"/>
      <c r="Y49" s="38"/>
      <c r="Z49" s="38"/>
      <c r="AA49" s="31" t="s">
        <v>33</v>
      </c>
      <c r="AB49" s="168"/>
      <c r="AC49" s="169"/>
      <c r="AD49" s="169"/>
      <c r="AE49" s="169"/>
      <c r="AF49" s="169"/>
      <c r="AG49" s="169"/>
      <c r="AH49" s="170"/>
    </row>
    <row r="50" spans="1:34" s="37" customFormat="1"/>
  </sheetData>
  <sheetProtection selectLockedCells="1"/>
  <mergeCells count="187">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AD33:AD39"/>
    <mergeCell ref="AE33:AE39"/>
    <mergeCell ref="AF33:AF39"/>
    <mergeCell ref="AG33:AG39"/>
    <mergeCell ref="AH33:AH39"/>
    <mergeCell ref="Y33:Y39"/>
    <mergeCell ref="Z33:Z39"/>
    <mergeCell ref="AA33:AA34"/>
    <mergeCell ref="AB33:AB39"/>
    <mergeCell ref="AC33:AC39"/>
    <mergeCell ref="AA35:AA39"/>
  </mergeCells>
  <conditionalFormatting sqref="J12:J18">
    <cfRule type="expression" dxfId="399" priority="113">
      <formula>$J$14="BAJA"</formula>
    </cfRule>
    <cfRule type="expression" dxfId="398" priority="114">
      <formula>$J$14="MODERADA"</formula>
    </cfRule>
    <cfRule type="expression" dxfId="397" priority="115">
      <formula>$J$14="ALTA"</formula>
    </cfRule>
    <cfRule type="expression" dxfId="396" priority="116">
      <formula>$J$14="EXTREMA"</formula>
    </cfRule>
  </conditionalFormatting>
  <conditionalFormatting sqref="AA12:AA18">
    <cfRule type="expression" dxfId="395" priority="117">
      <formula>$AA$14="MODERADA"</formula>
    </cfRule>
    <cfRule type="expression" dxfId="394" priority="118">
      <formula>$AA$14="EXTREMA"</formula>
    </cfRule>
    <cfRule type="expression" dxfId="393" priority="119">
      <formula>$AA$14="ALTA"</formula>
    </cfRule>
    <cfRule type="expression" dxfId="392" priority="120">
      <formula>$AA$14="BAJA"</formula>
    </cfRule>
  </conditionalFormatting>
  <conditionalFormatting sqref="AA19:AA25">
    <cfRule type="expression" dxfId="391" priority="21">
      <formula>$AA$21="MODERADA"</formula>
    </cfRule>
    <cfRule type="expression" dxfId="390" priority="22">
      <formula>$AA$21="EXTREMA"</formula>
    </cfRule>
    <cfRule type="expression" dxfId="389" priority="23">
      <formula>$AA$21="ALTA"</formula>
    </cfRule>
    <cfRule type="expression" dxfId="388" priority="24">
      <formula>$AA$21="BAJA"</formula>
    </cfRule>
  </conditionalFormatting>
  <conditionalFormatting sqref="J19 J21">
    <cfRule type="expression" dxfId="387" priority="17">
      <formula>$J$21="BAJA"</formula>
    </cfRule>
    <cfRule type="expression" dxfId="386" priority="18">
      <formula>$J$21="MODERADA"</formula>
    </cfRule>
    <cfRule type="expression" dxfId="385" priority="19">
      <formula>$J$21="ALTA"</formula>
    </cfRule>
    <cfRule type="expression" dxfId="384" priority="20">
      <formula>$J$21="EXTREMA"</formula>
    </cfRule>
  </conditionalFormatting>
  <conditionalFormatting sqref="AA26:AA32">
    <cfRule type="expression" dxfId="383" priority="13">
      <formula>$AA$14="MODERADA"</formula>
    </cfRule>
    <cfRule type="expression" dxfId="382" priority="14">
      <formula>$AA$14="EXTREMA"</formula>
    </cfRule>
    <cfRule type="expression" dxfId="381" priority="15">
      <formula>$AA$14="ALTA"</formula>
    </cfRule>
    <cfRule type="expression" dxfId="380" priority="16">
      <formula>$AA$14="BAJA"</formula>
    </cfRule>
  </conditionalFormatting>
  <conditionalFormatting sqref="J26 J28">
    <cfRule type="expression" dxfId="379" priority="9">
      <formula>$J$28="BAJA"</formula>
    </cfRule>
    <cfRule type="expression" dxfId="378" priority="10">
      <formula>$J$28="MODERADA"</formula>
    </cfRule>
    <cfRule type="expression" dxfId="377" priority="11">
      <formula>$J$28="ALTA"</formula>
    </cfRule>
    <cfRule type="expression" dxfId="376" priority="12">
      <formula>$J$28="EXTREMA"</formula>
    </cfRule>
  </conditionalFormatting>
  <conditionalFormatting sqref="AA33:AA39">
    <cfRule type="expression" dxfId="375" priority="5">
      <formula>$AA$35="MODERADA"</formula>
    </cfRule>
    <cfRule type="expression" dxfId="374" priority="6">
      <formula>$AA$35="EXTREMA"</formula>
    </cfRule>
    <cfRule type="expression" dxfId="373" priority="7">
      <formula>$AA$35="ALTA"</formula>
    </cfRule>
    <cfRule type="expression" dxfId="372" priority="8">
      <formula>$AA$35="BAJA"</formula>
    </cfRule>
  </conditionalFormatting>
  <conditionalFormatting sqref="J33 J35">
    <cfRule type="expression" dxfId="371" priority="1">
      <formula>$J$35="BAJA"</formula>
    </cfRule>
    <cfRule type="expression" dxfId="370" priority="2">
      <formula>$J$35="MODERADA"</formula>
    </cfRule>
    <cfRule type="expression" dxfId="369" priority="3">
      <formula>$J$35="ALTA"</formula>
    </cfRule>
    <cfRule type="expression" dxfId="368"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39"/>
  <sheetViews>
    <sheetView tabSelected="1" view="pageBreakPreview" topLeftCell="N1" zoomScale="55" zoomScaleNormal="40" zoomScaleSheetLayoutView="55" workbookViewId="0">
      <selection activeCell="Z10" sqref="Z10:Z16"/>
    </sheetView>
  </sheetViews>
  <sheetFormatPr baseColWidth="10" defaultColWidth="11.5" defaultRowHeight="13"/>
  <cols>
    <col min="1" max="2" width="22.5" style="40" customWidth="1"/>
    <col min="3" max="3" width="20.5" style="40" customWidth="1"/>
    <col min="4" max="4" width="17.33203125" style="46" customWidth="1"/>
    <col min="5" max="5" width="16.1640625" style="40" customWidth="1"/>
    <col min="6" max="6" width="23.1640625" style="40" customWidth="1"/>
    <col min="7" max="7" width="22.5" style="40" customWidth="1"/>
    <col min="8" max="8" width="2.5" style="40" hidden="1" customWidth="1"/>
    <col min="9" max="9" width="18.33203125" style="40" customWidth="1"/>
    <col min="10" max="10" width="5.5" style="40" hidden="1" customWidth="1"/>
    <col min="11" max="11" width="17.1640625" style="40" customWidth="1"/>
    <col min="12" max="12" width="29.5" style="40" customWidth="1"/>
    <col min="13" max="13" width="44.6640625" style="40" customWidth="1"/>
    <col min="14" max="14" width="9.5" style="40" customWidth="1"/>
    <col min="15" max="15" width="4" style="40" hidden="1" customWidth="1"/>
    <col min="16" max="16" width="4.6640625" style="40" hidden="1" customWidth="1"/>
    <col min="17" max="17" width="2.6640625" style="40" hidden="1" customWidth="1"/>
    <col min="18" max="18" width="12.6640625" style="40" customWidth="1"/>
    <col min="19" max="19" width="7.1640625" style="40" hidden="1" customWidth="1"/>
    <col min="20" max="20" width="2.6640625" style="40" hidden="1" customWidth="1"/>
    <col min="21" max="21" width="18.5" style="40" customWidth="1"/>
    <col min="22" max="22" width="16.6640625" style="40" customWidth="1"/>
    <col min="23" max="23" width="16.5" style="40" customWidth="1"/>
    <col min="24" max="24" width="53.6640625" style="40" customWidth="1"/>
    <col min="25" max="25" width="21.6640625" style="40" customWidth="1"/>
    <col min="26" max="26" width="31.83203125" style="40" customWidth="1"/>
    <col min="27" max="27" width="28.6640625" style="40" customWidth="1"/>
    <col min="28" max="28" width="24.83203125" style="40" customWidth="1"/>
    <col min="29" max="16384" width="11.5" style="40"/>
  </cols>
  <sheetData>
    <row r="1" spans="1:34" s="56" customFormat="1" ht="21" customHeight="1">
      <c r="A1" s="236"/>
      <c r="B1" s="238" t="s">
        <v>79</v>
      </c>
      <c r="C1" s="239"/>
      <c r="D1" s="239"/>
      <c r="E1" s="240"/>
      <c r="F1" s="498" t="s">
        <v>81</v>
      </c>
      <c r="G1" s="499"/>
      <c r="H1" s="499"/>
      <c r="I1" s="499"/>
      <c r="J1" s="499"/>
      <c r="K1" s="499"/>
      <c r="L1" s="499"/>
      <c r="M1" s="499"/>
      <c r="N1" s="499"/>
      <c r="O1" s="499"/>
      <c r="P1" s="499"/>
      <c r="Q1" s="499"/>
      <c r="R1" s="499"/>
      <c r="S1" s="499"/>
      <c r="T1" s="499"/>
      <c r="U1" s="499"/>
      <c r="V1" s="499"/>
      <c r="W1" s="499"/>
      <c r="X1" s="499"/>
      <c r="Y1" s="499"/>
      <c r="Z1" s="500"/>
      <c r="AA1" s="98" t="s">
        <v>82</v>
      </c>
      <c r="AB1" s="97" t="s">
        <v>89</v>
      </c>
      <c r="AF1" s="56" t="s">
        <v>61</v>
      </c>
      <c r="AG1" s="56" t="s">
        <v>9</v>
      </c>
      <c r="AH1" s="56" t="s">
        <v>8</v>
      </c>
    </row>
    <row r="2" spans="1:34" s="56" customFormat="1" ht="21.75" customHeight="1">
      <c r="A2" s="237"/>
      <c r="B2" s="241"/>
      <c r="C2" s="242"/>
      <c r="D2" s="242"/>
      <c r="E2" s="243"/>
      <c r="F2" s="501"/>
      <c r="G2" s="502"/>
      <c r="H2" s="502"/>
      <c r="I2" s="502"/>
      <c r="J2" s="502"/>
      <c r="K2" s="502"/>
      <c r="L2" s="502"/>
      <c r="M2" s="502"/>
      <c r="N2" s="502"/>
      <c r="O2" s="502"/>
      <c r="P2" s="502"/>
      <c r="Q2" s="502"/>
      <c r="R2" s="502"/>
      <c r="S2" s="502"/>
      <c r="T2" s="502"/>
      <c r="U2" s="502"/>
      <c r="V2" s="502"/>
      <c r="W2" s="502"/>
      <c r="X2" s="502"/>
      <c r="Y2" s="502"/>
      <c r="Z2" s="503"/>
      <c r="AA2" s="504" t="s">
        <v>84</v>
      </c>
      <c r="AB2" s="99" t="s">
        <v>90</v>
      </c>
      <c r="AE2" s="56" t="s">
        <v>11</v>
      </c>
      <c r="AF2" s="56" t="s">
        <v>63</v>
      </c>
      <c r="AG2" s="56" t="s">
        <v>62</v>
      </c>
      <c r="AH2" s="56" t="s">
        <v>13</v>
      </c>
    </row>
    <row r="3" spans="1:34" s="56" customFormat="1" ht="21.75" customHeight="1">
      <c r="A3" s="237"/>
      <c r="B3" s="238" t="s">
        <v>80</v>
      </c>
      <c r="C3" s="239"/>
      <c r="D3" s="239"/>
      <c r="E3" s="240"/>
      <c r="F3" s="498" t="s">
        <v>87</v>
      </c>
      <c r="G3" s="499"/>
      <c r="H3" s="499"/>
      <c r="I3" s="499"/>
      <c r="J3" s="499"/>
      <c r="K3" s="499"/>
      <c r="L3" s="499"/>
      <c r="M3" s="499"/>
      <c r="N3" s="499"/>
      <c r="O3" s="499"/>
      <c r="P3" s="499"/>
      <c r="Q3" s="499"/>
      <c r="R3" s="499"/>
      <c r="S3" s="499"/>
      <c r="T3" s="499"/>
      <c r="U3" s="499"/>
      <c r="V3" s="499"/>
      <c r="W3" s="499"/>
      <c r="X3" s="499"/>
      <c r="Y3" s="499"/>
      <c r="Z3" s="500"/>
      <c r="AA3" s="98" t="s">
        <v>83</v>
      </c>
      <c r="AB3" s="97"/>
      <c r="AE3" s="56" t="s">
        <v>12</v>
      </c>
      <c r="AF3" s="56" t="s">
        <v>65</v>
      </c>
      <c r="AG3" s="56" t="s">
        <v>64</v>
      </c>
      <c r="AH3" s="56" t="s">
        <v>14</v>
      </c>
    </row>
    <row r="4" spans="1:34" s="56" customFormat="1" ht="21.75" customHeight="1">
      <c r="A4" s="237"/>
      <c r="B4" s="241"/>
      <c r="C4" s="242"/>
      <c r="D4" s="242"/>
      <c r="E4" s="243"/>
      <c r="F4" s="501"/>
      <c r="G4" s="502"/>
      <c r="H4" s="502"/>
      <c r="I4" s="502"/>
      <c r="J4" s="502"/>
      <c r="K4" s="502"/>
      <c r="L4" s="502"/>
      <c r="M4" s="502"/>
      <c r="N4" s="502"/>
      <c r="O4" s="502"/>
      <c r="P4" s="502"/>
      <c r="Q4" s="502"/>
      <c r="R4" s="502"/>
      <c r="S4" s="502"/>
      <c r="T4" s="502"/>
      <c r="U4" s="502"/>
      <c r="V4" s="502"/>
      <c r="W4" s="502"/>
      <c r="X4" s="502"/>
      <c r="Y4" s="502"/>
      <c r="Z4" s="503"/>
      <c r="AA4" s="98" t="s">
        <v>85</v>
      </c>
      <c r="AB4" s="100">
        <v>43465</v>
      </c>
      <c r="AF4" s="56" t="s">
        <v>67</v>
      </c>
      <c r="AG4" s="56" t="s">
        <v>66</v>
      </c>
      <c r="AH4" s="56" t="s">
        <v>15</v>
      </c>
    </row>
    <row r="5" spans="1:34" ht="24.75" customHeight="1">
      <c r="A5" s="320" t="s">
        <v>71</v>
      </c>
      <c r="B5" s="320"/>
      <c r="C5" s="321">
        <v>43486</v>
      </c>
      <c r="D5" s="322"/>
      <c r="E5" s="322"/>
      <c r="F5" s="322"/>
      <c r="G5" s="247"/>
      <c r="H5" s="248"/>
      <c r="I5" s="248"/>
      <c r="J5" s="248"/>
      <c r="K5" s="248"/>
      <c r="L5" s="248"/>
      <c r="M5" s="55" t="s">
        <v>76</v>
      </c>
      <c r="N5" s="246" t="s">
        <v>73</v>
      </c>
      <c r="O5" s="246"/>
      <c r="P5" s="246"/>
      <c r="Q5" s="246"/>
      <c r="R5" s="246"/>
      <c r="S5" s="59"/>
      <c r="T5" s="59"/>
      <c r="U5" s="68" t="s">
        <v>97</v>
      </c>
      <c r="V5" s="244" t="s">
        <v>86</v>
      </c>
      <c r="W5" s="245"/>
      <c r="X5" s="54"/>
      <c r="Y5" s="69" t="s">
        <v>74</v>
      </c>
      <c r="Z5" s="54"/>
      <c r="AA5" s="69" t="s">
        <v>75</v>
      </c>
      <c r="AB5" s="54"/>
      <c r="AF5" s="40" t="s">
        <v>70</v>
      </c>
      <c r="AG5" s="56" t="s">
        <v>68</v>
      </c>
    </row>
    <row r="6" spans="1:34">
      <c r="A6" s="298" t="s">
        <v>52</v>
      </c>
      <c r="B6" s="298"/>
      <c r="C6" s="298"/>
      <c r="D6" s="298"/>
      <c r="E6" s="298"/>
      <c r="F6" s="298"/>
      <c r="G6" s="299" t="s">
        <v>21</v>
      </c>
      <c r="H6" s="300"/>
      <c r="I6" s="300"/>
      <c r="J6" s="300"/>
      <c r="K6" s="300"/>
      <c r="L6" s="300"/>
      <c r="M6" s="300"/>
      <c r="N6" s="300"/>
      <c r="O6" s="300"/>
      <c r="P6" s="300"/>
      <c r="Q6" s="300"/>
      <c r="R6" s="300"/>
      <c r="S6" s="300"/>
      <c r="T6" s="300"/>
      <c r="U6" s="300"/>
      <c r="V6" s="300"/>
      <c r="W6" s="300"/>
      <c r="X6" s="300"/>
      <c r="Y6" s="300"/>
      <c r="Z6" s="300"/>
      <c r="AA6" s="301"/>
      <c r="AB6" s="284" t="s">
        <v>27</v>
      </c>
      <c r="AG6" s="56" t="s">
        <v>69</v>
      </c>
    </row>
    <row r="7" spans="1:34" s="47" customFormat="1" ht="14.25" customHeight="1">
      <c r="A7" s="287" t="s">
        <v>58</v>
      </c>
      <c r="B7" s="288" t="s">
        <v>60</v>
      </c>
      <c r="C7" s="287" t="s">
        <v>40</v>
      </c>
      <c r="D7" s="287" t="s">
        <v>61</v>
      </c>
      <c r="E7" s="287" t="s">
        <v>41</v>
      </c>
      <c r="F7" s="246" t="s">
        <v>42</v>
      </c>
      <c r="G7" s="294" t="s">
        <v>72</v>
      </c>
      <c r="H7" s="294"/>
      <c r="I7" s="294"/>
      <c r="J7" s="294"/>
      <c r="K7" s="294"/>
      <c r="L7" s="295" t="s">
        <v>25</v>
      </c>
      <c r="M7" s="323" t="s">
        <v>24</v>
      </c>
      <c r="N7" s="323"/>
      <c r="O7" s="323"/>
      <c r="P7" s="323"/>
      <c r="Q7" s="323"/>
      <c r="R7" s="323"/>
      <c r="S7" s="323"/>
      <c r="T7" s="323"/>
      <c r="U7" s="323"/>
      <c r="V7" s="323"/>
      <c r="W7" s="323"/>
      <c r="X7" s="323"/>
      <c r="Y7" s="323"/>
      <c r="Z7" s="323"/>
      <c r="AA7" s="323"/>
      <c r="AB7" s="285"/>
    </row>
    <row r="8" spans="1:34" s="47" customFormat="1" ht="20" customHeight="1">
      <c r="A8" s="287"/>
      <c r="B8" s="289"/>
      <c r="C8" s="287"/>
      <c r="D8" s="287"/>
      <c r="E8" s="287"/>
      <c r="F8" s="246"/>
      <c r="G8" s="324" t="s">
        <v>43</v>
      </c>
      <c r="H8" s="324"/>
      <c r="I8" s="324"/>
      <c r="J8" s="324"/>
      <c r="K8" s="324"/>
      <c r="L8" s="296"/>
      <c r="M8" s="325" t="s">
        <v>54</v>
      </c>
      <c r="N8" s="325" t="s">
        <v>23</v>
      </c>
      <c r="O8" s="61"/>
      <c r="P8" s="62"/>
      <c r="Q8" s="62"/>
      <c r="R8" s="252" t="s">
        <v>45</v>
      </c>
      <c r="S8" s="48"/>
      <c r="T8" s="48"/>
      <c r="U8" s="327" t="s">
        <v>44</v>
      </c>
      <c r="V8" s="328"/>
      <c r="W8" s="329"/>
      <c r="X8" s="291" t="s">
        <v>59</v>
      </c>
      <c r="Y8" s="330" t="s">
        <v>49</v>
      </c>
      <c r="Z8" s="330"/>
      <c r="AA8" s="330"/>
      <c r="AB8" s="285"/>
    </row>
    <row r="9" spans="1:34" s="47" customFormat="1" ht="47.25" customHeight="1">
      <c r="A9" s="288"/>
      <c r="B9" s="290"/>
      <c r="C9" s="288"/>
      <c r="D9" s="288"/>
      <c r="E9" s="288"/>
      <c r="F9" s="293"/>
      <c r="G9" s="64" t="s">
        <v>8</v>
      </c>
      <c r="H9" s="65" t="s">
        <v>77</v>
      </c>
      <c r="I9" s="64" t="s">
        <v>9</v>
      </c>
      <c r="J9" s="65" t="s">
        <v>78</v>
      </c>
      <c r="K9" s="71" t="s">
        <v>10</v>
      </c>
      <c r="L9" s="297"/>
      <c r="M9" s="326"/>
      <c r="N9" s="326"/>
      <c r="O9" s="63"/>
      <c r="P9" s="63"/>
      <c r="Q9" s="63"/>
      <c r="R9" s="253"/>
      <c r="S9" s="49"/>
      <c r="T9" s="49"/>
      <c r="U9" s="66" t="s">
        <v>8</v>
      </c>
      <c r="V9" s="67" t="s">
        <v>9</v>
      </c>
      <c r="W9" s="66" t="s">
        <v>10</v>
      </c>
      <c r="X9" s="292"/>
      <c r="Y9" s="60" t="s">
        <v>88</v>
      </c>
      <c r="Z9" s="72" t="s">
        <v>47</v>
      </c>
      <c r="AA9" s="72" t="s">
        <v>48</v>
      </c>
      <c r="AB9" s="286"/>
    </row>
    <row r="10" spans="1:34" ht="42" customHeight="1">
      <c r="A10" s="305" t="s">
        <v>449</v>
      </c>
      <c r="B10" s="305" t="s">
        <v>96</v>
      </c>
      <c r="C10" s="249" t="s">
        <v>104</v>
      </c>
      <c r="D10" s="249" t="s">
        <v>67</v>
      </c>
      <c r="E10" s="249" t="s">
        <v>91</v>
      </c>
      <c r="F10" s="249" t="s">
        <v>101</v>
      </c>
      <c r="G10" s="303" t="s">
        <v>15</v>
      </c>
      <c r="H10" s="233" t="str">
        <f>IF(G10="(1) RARA VEZ","1", IF(G10="(2) IMPROBABLE","2",IF(G10="(3) POSIBLE","3",IF(G10="(4) PROBABLE","4",IF(G10="(5) CASI SEGURO","5","")))))</f>
        <v>3</v>
      </c>
      <c r="I10" s="230" t="s">
        <v>66</v>
      </c>
      <c r="J10" s="262" t="str">
        <f>IF(I10="(1) INSIGNIFICANTE","1",IF(I10="(2) MENOR","2",IF(I10="(3) MODERADO","3",IF(I10="(4) MAYOR","4",IF(I10="(5) CATASTRÓFICO","5","")))))</f>
        <v>3</v>
      </c>
      <c r="K10" s="263">
        <f>+H10*J10</f>
        <v>9</v>
      </c>
      <c r="L10" s="264" t="s">
        <v>105</v>
      </c>
      <c r="M10" s="50" t="s">
        <v>6</v>
      </c>
      <c r="N10" s="41" t="s">
        <v>11</v>
      </c>
      <c r="O10" s="70">
        <f>IF(N10="SÍ",15,"0")</f>
        <v>15</v>
      </c>
      <c r="P10" s="266">
        <f>SUM(O10:O16)</f>
        <v>85</v>
      </c>
      <c r="Q10" s="260">
        <f>IF(AND(P10&gt;=0,P10&lt;=50),0,IF(AND(P10&gt;50,P10&lt;=75),1,IF(AND(P10&gt;75,P10&lt;=100),2,"REVISAR")))</f>
        <v>2</v>
      </c>
      <c r="R10" s="254" t="s">
        <v>8</v>
      </c>
      <c r="S10" s="260">
        <f>IF(R10="PROBABILIDAD",H10-Q10,J10-Q10)</f>
        <v>1</v>
      </c>
      <c r="T10" s="282">
        <f>IF($S10&lt;=0,1,$S10)</f>
        <v>1</v>
      </c>
      <c r="U10" s="279" t="str">
        <f>IF(AND($R10="PROBABILIDAD",$T10=1),$AH$2,IF(AND(R10="PROBABILIDAD",$T10=2),$AH$3,IF(AND($R10="PROBABILIDAD",$T10=3),$AH$4,IF(AND($R10="PROBABILIDAD",$T10=4),#REF!,IF(AND($R10="PROBABILIDAD",$T10=5),#REF!,$G10)))))</f>
        <v>(1) RARA VEZ</v>
      </c>
      <c r="V10" s="256" t="str">
        <f>IF(AND($R10="IMPACTO",$T10=1),$AG$2,IF(AND(R10="IMPACTO",$T10=2),$AG$3,IF(AND($R10="IMPACTO",$T10=3),$AG$4,IF(AND($R10="IMPACTO",$T10=4),$AG$5,IF(AND($R10="IMPACTO",$T10=5),$AG$6,I10)))))</f>
        <v>(3) MODERADO</v>
      </c>
      <c r="W10" s="259">
        <f>IF(R10="PROBABILIDAD",T10*J10,T10*H10)</f>
        <v>3</v>
      </c>
      <c r="X10" s="273" t="s">
        <v>106</v>
      </c>
      <c r="Y10" s="275" t="s">
        <v>99</v>
      </c>
      <c r="Z10" s="249" t="s">
        <v>107</v>
      </c>
      <c r="AA10" s="249" t="s">
        <v>92</v>
      </c>
      <c r="AB10" s="277"/>
    </row>
    <row r="11" spans="1:34" ht="43.5" customHeight="1">
      <c r="A11" s="306"/>
      <c r="B11" s="306"/>
      <c r="C11" s="250"/>
      <c r="D11" s="250"/>
      <c r="E11" s="249"/>
      <c r="F11" s="250"/>
      <c r="G11" s="331"/>
      <c r="H11" s="234"/>
      <c r="I11" s="231"/>
      <c r="J11" s="262"/>
      <c r="K11" s="263"/>
      <c r="L11" s="265"/>
      <c r="M11" s="51" t="s">
        <v>7</v>
      </c>
      <c r="N11" s="41" t="s">
        <v>11</v>
      </c>
      <c r="O11" s="42">
        <f>IF(N11="SÍ",5,"0")</f>
        <v>5</v>
      </c>
      <c r="P11" s="267"/>
      <c r="Q11" s="261"/>
      <c r="R11" s="255"/>
      <c r="S11" s="261"/>
      <c r="T11" s="283"/>
      <c r="U11" s="280"/>
      <c r="V11" s="257"/>
      <c r="W11" s="259"/>
      <c r="X11" s="276"/>
      <c r="Y11" s="276"/>
      <c r="Z11" s="250"/>
      <c r="AA11" s="250"/>
      <c r="AB11" s="278"/>
    </row>
    <row r="12" spans="1:34" ht="43.5" customHeight="1">
      <c r="A12" s="306"/>
      <c r="B12" s="306"/>
      <c r="C12" s="250"/>
      <c r="D12" s="250"/>
      <c r="E12" s="249"/>
      <c r="F12" s="250"/>
      <c r="G12" s="331"/>
      <c r="H12" s="234"/>
      <c r="I12" s="231"/>
      <c r="J12" s="262"/>
      <c r="K12" s="268"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ALTA</v>
      </c>
      <c r="L12" s="265"/>
      <c r="M12" s="52" t="s">
        <v>3</v>
      </c>
      <c r="N12" s="41" t="s">
        <v>12</v>
      </c>
      <c r="O12" s="42" t="str">
        <f>IF(N12="SÍ",15,"0")</f>
        <v>0</v>
      </c>
      <c r="P12" s="267"/>
      <c r="Q12" s="261"/>
      <c r="R12" s="255"/>
      <c r="S12" s="261"/>
      <c r="T12" s="283"/>
      <c r="U12" s="280"/>
      <c r="V12" s="257"/>
      <c r="W12" s="270" t="str">
        <f>IF(AND(U10="(1) RARA VEZ",V10="(1) INSIGNIFICANTE"),"BAJA",IF(AND(U10="(1) RARA VEZ",V10="(2) MENOR"),"BAJA",IF(AND(U10="(2) IMPROBABLE",V10="(1) INSIGNIFICANTE"),"BAJA",IF(AND(U10="(3) POSIBLE",V10="(1) INSIGNIFICANTE"),"BAJA",IF(AND(U10="(4) PROBABLE",V10="(1) INSIGNIFICANTE"),"MODERADA",IF(AND(U10="(5)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MODERADA</v>
      </c>
      <c r="X12" s="276"/>
      <c r="Y12" s="276"/>
      <c r="Z12" s="250"/>
      <c r="AA12" s="250"/>
      <c r="AB12" s="278"/>
    </row>
    <row r="13" spans="1:34" ht="43.5" customHeight="1">
      <c r="A13" s="306"/>
      <c r="B13" s="306"/>
      <c r="C13" s="250"/>
      <c r="D13" s="250"/>
      <c r="E13" s="249"/>
      <c r="F13" s="250"/>
      <c r="G13" s="331"/>
      <c r="H13" s="234"/>
      <c r="I13" s="231"/>
      <c r="J13" s="262"/>
      <c r="K13" s="268"/>
      <c r="L13" s="265"/>
      <c r="M13" s="52" t="s">
        <v>4</v>
      </c>
      <c r="N13" s="41" t="s">
        <v>11</v>
      </c>
      <c r="O13" s="42">
        <f>IF(N13="SÍ",10,"0")</f>
        <v>10</v>
      </c>
      <c r="P13" s="267"/>
      <c r="Q13" s="261"/>
      <c r="R13" s="255"/>
      <c r="S13" s="261"/>
      <c r="T13" s="283"/>
      <c r="U13" s="280"/>
      <c r="V13" s="257"/>
      <c r="W13" s="271"/>
      <c r="X13" s="276"/>
      <c r="Y13" s="276"/>
      <c r="Z13" s="250"/>
      <c r="AA13" s="250"/>
      <c r="AB13" s="278"/>
    </row>
    <row r="14" spans="1:34" ht="43.5" customHeight="1">
      <c r="A14" s="306"/>
      <c r="B14" s="306"/>
      <c r="C14" s="250"/>
      <c r="D14" s="250"/>
      <c r="E14" s="249"/>
      <c r="F14" s="250"/>
      <c r="G14" s="331"/>
      <c r="H14" s="234"/>
      <c r="I14" s="231"/>
      <c r="J14" s="262"/>
      <c r="K14" s="268"/>
      <c r="L14" s="265"/>
      <c r="M14" s="51" t="s">
        <v>36</v>
      </c>
      <c r="N14" s="41" t="s">
        <v>11</v>
      </c>
      <c r="O14" s="42">
        <f>IF(N14="SÍ",15,"0")</f>
        <v>15</v>
      </c>
      <c r="P14" s="267"/>
      <c r="Q14" s="261"/>
      <c r="R14" s="255"/>
      <c r="S14" s="261"/>
      <c r="T14" s="283"/>
      <c r="U14" s="280"/>
      <c r="V14" s="257"/>
      <c r="W14" s="271"/>
      <c r="X14" s="276"/>
      <c r="Y14" s="276"/>
      <c r="Z14" s="250"/>
      <c r="AA14" s="250"/>
      <c r="AB14" s="278"/>
    </row>
    <row r="15" spans="1:34" ht="43.5" customHeight="1">
      <c r="A15" s="306"/>
      <c r="B15" s="306"/>
      <c r="C15" s="250"/>
      <c r="D15" s="250"/>
      <c r="E15" s="249"/>
      <c r="F15" s="250"/>
      <c r="G15" s="331"/>
      <c r="H15" s="234"/>
      <c r="I15" s="231"/>
      <c r="J15" s="262"/>
      <c r="K15" s="268"/>
      <c r="L15" s="265"/>
      <c r="M15" s="51" t="s">
        <v>5</v>
      </c>
      <c r="N15" s="41" t="s">
        <v>11</v>
      </c>
      <c r="O15" s="42">
        <f>IF(N15="SÍ",10,"0")</f>
        <v>10</v>
      </c>
      <c r="P15" s="267"/>
      <c r="Q15" s="261"/>
      <c r="R15" s="255"/>
      <c r="S15" s="261"/>
      <c r="T15" s="283"/>
      <c r="U15" s="280"/>
      <c r="V15" s="257"/>
      <c r="W15" s="271"/>
      <c r="X15" s="276"/>
      <c r="Y15" s="276"/>
      <c r="Z15" s="250"/>
      <c r="AA15" s="250"/>
      <c r="AB15" s="278"/>
    </row>
    <row r="16" spans="1:34" ht="43.5" customHeight="1">
      <c r="A16" s="306"/>
      <c r="B16" s="307"/>
      <c r="C16" s="251"/>
      <c r="D16" s="251"/>
      <c r="E16" s="224"/>
      <c r="F16" s="251"/>
      <c r="G16" s="332"/>
      <c r="H16" s="235"/>
      <c r="I16" s="232"/>
      <c r="J16" s="262"/>
      <c r="K16" s="269"/>
      <c r="L16" s="265"/>
      <c r="M16" s="53" t="s">
        <v>35</v>
      </c>
      <c r="N16" s="41" t="s">
        <v>11</v>
      </c>
      <c r="O16" s="42">
        <f>IF(N16="SÍ",30,"0")</f>
        <v>30</v>
      </c>
      <c r="P16" s="267"/>
      <c r="Q16" s="261"/>
      <c r="R16" s="255"/>
      <c r="S16" s="261"/>
      <c r="T16" s="283"/>
      <c r="U16" s="281"/>
      <c r="V16" s="258"/>
      <c r="W16" s="272"/>
      <c r="X16" s="276"/>
      <c r="Y16" s="276"/>
      <c r="Z16" s="251"/>
      <c r="AA16" s="251"/>
      <c r="AB16" s="278"/>
    </row>
    <row r="17" spans="1:31" ht="72" customHeight="1">
      <c r="A17" s="306"/>
      <c r="B17" s="305" t="s">
        <v>96</v>
      </c>
      <c r="C17" s="249" t="s">
        <v>93</v>
      </c>
      <c r="D17" s="249" t="s">
        <v>70</v>
      </c>
      <c r="E17" s="249" t="s">
        <v>94</v>
      </c>
      <c r="F17" s="249" t="s">
        <v>100</v>
      </c>
      <c r="G17" s="302" t="s">
        <v>16</v>
      </c>
      <c r="H17" s="233" t="str">
        <f>IF(G17="(1) RARA VEZ","1", IF(G17="(2) IMPROBABLE","2",IF(G17="(3) POSIBLE","3",IF(G17="(4) PROBABLE","4",IF(G17="(5) CASI SEGURO","5","")))))</f>
        <v>4</v>
      </c>
      <c r="I17" s="304" t="s">
        <v>66</v>
      </c>
      <c r="J17" s="262" t="str">
        <f>IF(I17="(1) INSIGNIFICANTE","1",IF(I17="(2) MENOR","2",IF(I17="(3) MODERADO","3",IF(I17="(4) MAYOR","4",IF(I17="(5) CATASTRÓFICO","5","")))))</f>
        <v>3</v>
      </c>
      <c r="K17" s="263">
        <f>+H17*J17</f>
        <v>12</v>
      </c>
      <c r="L17" s="264" t="s">
        <v>95</v>
      </c>
      <c r="M17" s="50" t="s">
        <v>6</v>
      </c>
      <c r="N17" s="41" t="s">
        <v>11</v>
      </c>
      <c r="O17" s="70">
        <f>IF(N17="SÍ",15,"0")</f>
        <v>15</v>
      </c>
      <c r="P17" s="266">
        <f>SUM(O17:O23)</f>
        <v>85</v>
      </c>
      <c r="Q17" s="260">
        <f>IF(AND(P17&gt;=0,P17&lt;=50),0,IF(AND(P17&gt;50,P17&lt;=75),1,IF(AND(P17&gt;75,P17&lt;=100),2,"REVISAR")))</f>
        <v>2</v>
      </c>
      <c r="R17" s="254" t="s">
        <v>9</v>
      </c>
      <c r="S17" s="260">
        <f>IF(R17="PROBABILIDAD",H17-Q17,J17-Q17)</f>
        <v>1</v>
      </c>
      <c r="T17" s="282">
        <f ca="1">IF($T17&lt;=0,1,$T17)</f>
        <v>1</v>
      </c>
      <c r="U17" s="279">
        <f ca="1">IF(AND($S17="PROBABILIDAD",$U17=1),$AJ$2,IF(AND(R17="PROBABILIDAD",$U17=2),$AJ$3,IF(AND($S17="PROBABILIDAD",$U17=3),$AJ$4,IF(AND($S17="PROBABILIDAD",$U17=4),$AJ$5,IF(AND($S17="PROBABILIDAD",$U17=5),$AJ$6,$G17)))))</f>
        <v>0</v>
      </c>
      <c r="V17" s="256" t="str">
        <f ca="1">IF(AND($S17="IMPACTO",$U17=1),$AI$2,IF(AND(R17="IMPACTO",$U17=2),$AI$3,IF(AND($S17="IMPACTO",$U17=3),$AI$4,IF(AND($S17="IMPACTO",$U17=4),$AI$5,IF(AND($S17="IMPACTO",$U17=5),$AI$6,H17)))))</f>
        <v>(1) INSIGNIFICANTE</v>
      </c>
      <c r="W17" s="259">
        <f ca="1">IF(R17="PROBABILIDAD",T17*J17,T17*H17)</f>
        <v>3</v>
      </c>
      <c r="X17" s="273" t="s">
        <v>98</v>
      </c>
      <c r="Y17" s="275" t="s">
        <v>99</v>
      </c>
      <c r="Z17" s="249" t="s">
        <v>102</v>
      </c>
      <c r="AA17" s="249" t="s">
        <v>103</v>
      </c>
      <c r="AB17" s="277"/>
    </row>
    <row r="18" spans="1:31" ht="72" customHeight="1">
      <c r="A18" s="306"/>
      <c r="B18" s="306"/>
      <c r="C18" s="250"/>
      <c r="D18" s="250"/>
      <c r="E18" s="249"/>
      <c r="F18" s="250"/>
      <c r="G18" s="302"/>
      <c r="H18" s="234"/>
      <c r="I18" s="304"/>
      <c r="J18" s="262"/>
      <c r="K18" s="263"/>
      <c r="L18" s="265"/>
      <c r="M18" s="51" t="s">
        <v>7</v>
      </c>
      <c r="N18" s="41" t="s">
        <v>11</v>
      </c>
      <c r="O18" s="42">
        <f>IF(N18="SÍ",5,"0")</f>
        <v>5</v>
      </c>
      <c r="P18" s="267"/>
      <c r="Q18" s="261"/>
      <c r="R18" s="255"/>
      <c r="S18" s="261"/>
      <c r="T18" s="283"/>
      <c r="U18" s="280"/>
      <c r="V18" s="257"/>
      <c r="W18" s="259"/>
      <c r="X18" s="276"/>
      <c r="Y18" s="276"/>
      <c r="Z18" s="250"/>
      <c r="AA18" s="250"/>
      <c r="AB18" s="278"/>
    </row>
    <row r="19" spans="1:31" ht="72" customHeight="1">
      <c r="A19" s="306"/>
      <c r="B19" s="306"/>
      <c r="C19" s="250"/>
      <c r="D19" s="250"/>
      <c r="E19" s="249"/>
      <c r="F19" s="250"/>
      <c r="G19" s="302"/>
      <c r="H19" s="234"/>
      <c r="I19" s="304"/>
      <c r="J19" s="262"/>
      <c r="K19" s="268"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265"/>
      <c r="M19" s="52" t="s">
        <v>3</v>
      </c>
      <c r="N19" s="41" t="s">
        <v>12</v>
      </c>
      <c r="O19" s="42" t="str">
        <f>IF(N19="SÍ",15,"0")</f>
        <v>0</v>
      </c>
      <c r="P19" s="267"/>
      <c r="Q19" s="261"/>
      <c r="R19" s="255"/>
      <c r="S19" s="261"/>
      <c r="T19" s="283"/>
      <c r="U19" s="280"/>
      <c r="V19" s="257"/>
      <c r="W19" s="270" t="str">
        <f ca="1">IF(AND(U17="(1) RARA VEZ",V17="(1) INSIGNIFICANTE"),"BAJA",IF(AND(U17="(1) RARA VEZ",V17="(2) MENOR"),"BAJA",IF(AND(U17="(2) IMPROBABLE",V17="(1) INSIGNIFICANTE"),"BAJA",IF(AND(U17="(3) POSIBLE",V17="(1) INSIGNIFICANTE"),"BAJA",IF(AND(U17="(4) PROBABLE",V17="(1) INSIGNIFICANTE"),"MODERADA",IF(AND(U17="(5)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276"/>
      <c r="Y19" s="276"/>
      <c r="Z19" s="250"/>
      <c r="AA19" s="250"/>
      <c r="AB19" s="278"/>
    </row>
    <row r="20" spans="1:31" ht="72" customHeight="1">
      <c r="A20" s="306"/>
      <c r="B20" s="306"/>
      <c r="C20" s="250"/>
      <c r="D20" s="250"/>
      <c r="E20" s="249"/>
      <c r="F20" s="250"/>
      <c r="G20" s="302"/>
      <c r="H20" s="234"/>
      <c r="I20" s="304"/>
      <c r="J20" s="262"/>
      <c r="K20" s="268"/>
      <c r="L20" s="265"/>
      <c r="M20" s="52" t="s">
        <v>4</v>
      </c>
      <c r="N20" s="41" t="s">
        <v>11</v>
      </c>
      <c r="O20" s="42">
        <f>IF(N20="SÍ",10,"0")</f>
        <v>10</v>
      </c>
      <c r="P20" s="267"/>
      <c r="Q20" s="261"/>
      <c r="R20" s="255"/>
      <c r="S20" s="261"/>
      <c r="T20" s="283"/>
      <c r="U20" s="280"/>
      <c r="V20" s="257"/>
      <c r="W20" s="271"/>
      <c r="X20" s="276"/>
      <c r="Y20" s="276"/>
      <c r="Z20" s="250"/>
      <c r="AA20" s="250"/>
      <c r="AB20" s="278"/>
    </row>
    <row r="21" spans="1:31" ht="72" customHeight="1">
      <c r="A21" s="306"/>
      <c r="B21" s="306"/>
      <c r="C21" s="250"/>
      <c r="D21" s="250"/>
      <c r="E21" s="249"/>
      <c r="F21" s="250"/>
      <c r="G21" s="302"/>
      <c r="H21" s="234"/>
      <c r="I21" s="304"/>
      <c r="J21" s="262"/>
      <c r="K21" s="268"/>
      <c r="L21" s="265"/>
      <c r="M21" s="51" t="s">
        <v>36</v>
      </c>
      <c r="N21" s="41" t="s">
        <v>11</v>
      </c>
      <c r="O21" s="42">
        <f>IF(N21="SÍ",15,"0")</f>
        <v>15</v>
      </c>
      <c r="P21" s="267"/>
      <c r="Q21" s="261"/>
      <c r="R21" s="255"/>
      <c r="S21" s="261"/>
      <c r="T21" s="283"/>
      <c r="U21" s="280"/>
      <c r="V21" s="257"/>
      <c r="W21" s="271"/>
      <c r="X21" s="276"/>
      <c r="Y21" s="276"/>
      <c r="Z21" s="250"/>
      <c r="AA21" s="250"/>
      <c r="AB21" s="278"/>
    </row>
    <row r="22" spans="1:31" ht="72" customHeight="1">
      <c r="A22" s="306"/>
      <c r="B22" s="306"/>
      <c r="C22" s="250"/>
      <c r="D22" s="250"/>
      <c r="E22" s="249"/>
      <c r="F22" s="250"/>
      <c r="G22" s="302"/>
      <c r="H22" s="234"/>
      <c r="I22" s="304"/>
      <c r="J22" s="262"/>
      <c r="K22" s="268"/>
      <c r="L22" s="265"/>
      <c r="M22" s="51" t="s">
        <v>5</v>
      </c>
      <c r="N22" s="41" t="s">
        <v>11</v>
      </c>
      <c r="O22" s="42">
        <f>IF(N22="SÍ",10,"0")</f>
        <v>10</v>
      </c>
      <c r="P22" s="267"/>
      <c r="Q22" s="261"/>
      <c r="R22" s="255"/>
      <c r="S22" s="261"/>
      <c r="T22" s="283"/>
      <c r="U22" s="280"/>
      <c r="V22" s="257"/>
      <c r="W22" s="271"/>
      <c r="X22" s="276"/>
      <c r="Y22" s="276"/>
      <c r="Z22" s="250"/>
      <c r="AA22" s="250"/>
      <c r="AB22" s="278"/>
    </row>
    <row r="23" spans="1:31" ht="72" customHeight="1">
      <c r="A23" s="307"/>
      <c r="B23" s="307"/>
      <c r="C23" s="251"/>
      <c r="D23" s="251"/>
      <c r="E23" s="224"/>
      <c r="F23" s="251"/>
      <c r="G23" s="303"/>
      <c r="H23" s="235"/>
      <c r="I23" s="230"/>
      <c r="J23" s="262"/>
      <c r="K23" s="269"/>
      <c r="L23" s="265"/>
      <c r="M23" s="53" t="s">
        <v>35</v>
      </c>
      <c r="N23" s="41" t="s">
        <v>11</v>
      </c>
      <c r="O23" s="42">
        <f>IF(N23="SÍ",30,"0")</f>
        <v>30</v>
      </c>
      <c r="P23" s="267"/>
      <c r="Q23" s="261"/>
      <c r="R23" s="255"/>
      <c r="S23" s="261"/>
      <c r="T23" s="283"/>
      <c r="U23" s="281"/>
      <c r="V23" s="258"/>
      <c r="W23" s="272"/>
      <c r="X23" s="276"/>
      <c r="Y23" s="276"/>
      <c r="Z23" s="251"/>
      <c r="AA23" s="251"/>
      <c r="AB23" s="278"/>
    </row>
    <row r="24" spans="1:31" ht="32.25" customHeight="1">
      <c r="A24" s="227" t="s">
        <v>108</v>
      </c>
      <c r="B24" s="227" t="s">
        <v>109</v>
      </c>
      <c r="C24" s="224" t="s">
        <v>110</v>
      </c>
      <c r="D24" s="227" t="s">
        <v>67</v>
      </c>
      <c r="E24" s="224" t="s">
        <v>111</v>
      </c>
      <c r="F24" s="224" t="s">
        <v>112</v>
      </c>
      <c r="G24" s="230" t="s">
        <v>15</v>
      </c>
      <c r="H24" s="233" t="str">
        <f>IF(G24="(1) RARA VEZ","1", IF(G24="(2) IMPROBABLE","2",IF(G24="(3) POSIBLE","3",IF(G24="(4) PROBABLE","4",IF(G24="(5) CASI SEGURO","5","")))))</f>
        <v>3</v>
      </c>
      <c r="I24" s="230" t="s">
        <v>66</v>
      </c>
      <c r="J24" s="339" t="str">
        <f>IF(I24="(1) INSIGNIFICANTE","1",IF(I24="(2) MENOR","2",IF(I24="(3) MODERADO","3",IF(I24="(4) MAYOR","4",IF(I24="(5) CATASTRÓFICO","5","")))))</f>
        <v>3</v>
      </c>
      <c r="K24" s="263">
        <f>+H24*J24</f>
        <v>9</v>
      </c>
      <c r="L24" s="340" t="s">
        <v>113</v>
      </c>
      <c r="M24" s="73" t="s">
        <v>6</v>
      </c>
      <c r="N24" s="41" t="s">
        <v>11</v>
      </c>
      <c r="O24" s="74">
        <f>IF(N24="SÍ",15,"0")</f>
        <v>15</v>
      </c>
      <c r="P24" s="343">
        <f>SUM(O24:O30)</f>
        <v>55</v>
      </c>
      <c r="Q24" s="222">
        <f>IF(AND(P24&gt;=0,P24&lt;=50),0,IF(AND(P24&gt;50,P24&lt;=75),1,IF(AND(P24&gt;75,P24&lt;=100),2,"REVISAR")))</f>
        <v>1</v>
      </c>
      <c r="R24" s="254" t="s">
        <v>8</v>
      </c>
      <c r="S24" s="310">
        <f>IF(R24="PROBABILIDAD",H24-Q24,J24-Q24)</f>
        <v>2</v>
      </c>
      <c r="T24" s="313">
        <f>IF($S24&lt;=0,1,$S24)</f>
        <v>2</v>
      </c>
      <c r="U24" s="333" t="str">
        <f>IF(AND($R24="PROBABILIDAD",$T24=1),$AH$2,IF(AND(R24="PROBABILIDAD",$T24=2),$AH$3,IF(AND($R24="PROBABILIDAD",$T24=3),$AH$4,IF(AND($R24="PROBABILIDAD",$T24=4),#REF!,IF(AND($R24="PROBABILIDAD",$T24=5),#REF!,$G24)))))</f>
        <v>(2) IMPROBABLE</v>
      </c>
      <c r="V24" s="336" t="str">
        <f>IF(AND($R24="IMPACTO",$T24=1),$AG$2,IF(AND(R24="IMPACTO",$T24=2),$AG$3,IF(AND($R24="IMPACTO",$T24=3),$AG$4,IF(AND($R24="IMPACTO",$T24=4),$AG$5,IF(AND($R24="IMPACTO",$T24=5),$AG$6,I24)))))</f>
        <v>(3) MODERADO</v>
      </c>
      <c r="W24" s="259">
        <f>IF(R24="PROBABILIDAD",T24*J24,T24*H24)</f>
        <v>6</v>
      </c>
      <c r="X24" s="224" t="s">
        <v>114</v>
      </c>
      <c r="Y24" s="316" t="s">
        <v>115</v>
      </c>
      <c r="Z24" s="273" t="s">
        <v>116</v>
      </c>
      <c r="AA24" s="273" t="s">
        <v>117</v>
      </c>
      <c r="AB24" s="318"/>
    </row>
    <row r="25" spans="1:31" ht="21.75" customHeight="1">
      <c r="A25" s="228"/>
      <c r="B25" s="228"/>
      <c r="C25" s="225"/>
      <c r="D25" s="228"/>
      <c r="E25" s="225"/>
      <c r="F25" s="225"/>
      <c r="G25" s="231"/>
      <c r="H25" s="234"/>
      <c r="I25" s="231"/>
      <c r="J25" s="339"/>
      <c r="K25" s="263"/>
      <c r="L25" s="341"/>
      <c r="M25" s="75" t="s">
        <v>7</v>
      </c>
      <c r="N25" s="41" t="s">
        <v>11</v>
      </c>
      <c r="O25" s="84">
        <f>IF(N25="SÍ",5,"0")</f>
        <v>5</v>
      </c>
      <c r="P25" s="344"/>
      <c r="Q25" s="223"/>
      <c r="R25" s="255"/>
      <c r="S25" s="311"/>
      <c r="T25" s="314"/>
      <c r="U25" s="334"/>
      <c r="V25" s="337"/>
      <c r="W25" s="259"/>
      <c r="X25" s="225"/>
      <c r="Y25" s="317"/>
      <c r="Z25" s="276"/>
      <c r="AA25" s="276"/>
      <c r="AB25" s="319"/>
    </row>
    <row r="26" spans="1:31" ht="27.75" customHeight="1">
      <c r="A26" s="228"/>
      <c r="B26" s="228"/>
      <c r="C26" s="225"/>
      <c r="D26" s="228"/>
      <c r="E26" s="225"/>
      <c r="F26" s="225"/>
      <c r="G26" s="231"/>
      <c r="H26" s="234"/>
      <c r="I26" s="231"/>
      <c r="J26" s="339"/>
      <c r="K26" s="268"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341"/>
      <c r="M26" s="77" t="s">
        <v>3</v>
      </c>
      <c r="N26" s="41" t="s">
        <v>12</v>
      </c>
      <c r="O26" s="84" t="str">
        <f>IF(N26="SÍ",15,"0")</f>
        <v>0</v>
      </c>
      <c r="P26" s="344"/>
      <c r="Q26" s="223"/>
      <c r="R26" s="255"/>
      <c r="S26" s="311"/>
      <c r="T26" s="314"/>
      <c r="U26" s="334"/>
      <c r="V26" s="337"/>
      <c r="W26" s="270" t="str">
        <f t="shared" ref="W26" si="0">IF(AND(U24="(1) RARA VEZ",V24="(1) INSIGNIFICANTE"),"BAJA",IF(AND(U24="(1) RARA VEZ",V24="(2) MENOR"),"BAJA",IF(AND(U24="(2) IMPROBABLE",V24="(1) INSIGNIFICANTE"),"BAJA",IF(AND(U24="(3) POSIBLE",V24="(1) INSIGNIFICANTE"),"BAJA",IF(AND(U24="(4) PROBABLE",V24="(1) INSIGNIFICANTE"),"MODERADA",IF(AND(U24="(5)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225"/>
      <c r="Y26" s="317"/>
      <c r="Z26" s="276"/>
      <c r="AA26" s="276"/>
      <c r="AB26" s="319"/>
    </row>
    <row r="27" spans="1:31" s="43" customFormat="1" ht="27.75" customHeight="1">
      <c r="A27" s="228"/>
      <c r="B27" s="228"/>
      <c r="C27" s="225"/>
      <c r="D27" s="228"/>
      <c r="E27" s="225"/>
      <c r="F27" s="225"/>
      <c r="G27" s="231"/>
      <c r="H27" s="234"/>
      <c r="I27" s="231"/>
      <c r="J27" s="339"/>
      <c r="K27" s="268"/>
      <c r="L27" s="341"/>
      <c r="M27" s="77" t="s">
        <v>4</v>
      </c>
      <c r="N27" s="41" t="s">
        <v>11</v>
      </c>
      <c r="O27" s="84">
        <f>IF(N27="SÍ",10,"0")</f>
        <v>10</v>
      </c>
      <c r="P27" s="344"/>
      <c r="Q27" s="223"/>
      <c r="R27" s="255"/>
      <c r="S27" s="311"/>
      <c r="T27" s="314"/>
      <c r="U27" s="334"/>
      <c r="V27" s="337"/>
      <c r="W27" s="271"/>
      <c r="X27" s="225"/>
      <c r="Y27" s="317"/>
      <c r="Z27" s="276"/>
      <c r="AA27" s="276"/>
      <c r="AB27" s="319"/>
    </row>
    <row r="28" spans="1:31" s="43" customFormat="1" ht="27.75" customHeight="1">
      <c r="A28" s="228"/>
      <c r="B28" s="228"/>
      <c r="C28" s="225"/>
      <c r="D28" s="228"/>
      <c r="E28" s="225"/>
      <c r="F28" s="225"/>
      <c r="G28" s="231"/>
      <c r="H28" s="234"/>
      <c r="I28" s="231"/>
      <c r="J28" s="339"/>
      <c r="K28" s="268"/>
      <c r="L28" s="341"/>
      <c r="M28" s="75" t="s">
        <v>36</v>
      </c>
      <c r="N28" s="41" t="s">
        <v>11</v>
      </c>
      <c r="O28" s="84">
        <f>IF(N28="SÍ",15,"0")</f>
        <v>15</v>
      </c>
      <c r="P28" s="344"/>
      <c r="Q28" s="223"/>
      <c r="R28" s="255"/>
      <c r="S28" s="311"/>
      <c r="T28" s="314"/>
      <c r="U28" s="334"/>
      <c r="V28" s="337"/>
      <c r="W28" s="271"/>
      <c r="X28" s="225"/>
      <c r="Y28" s="317"/>
      <c r="Z28" s="276"/>
      <c r="AA28" s="276"/>
      <c r="AB28" s="319"/>
    </row>
    <row r="29" spans="1:31" s="43" customFormat="1" ht="27.75" customHeight="1">
      <c r="A29" s="228"/>
      <c r="B29" s="228"/>
      <c r="C29" s="225"/>
      <c r="D29" s="228"/>
      <c r="E29" s="225"/>
      <c r="F29" s="225"/>
      <c r="G29" s="231"/>
      <c r="H29" s="234"/>
      <c r="I29" s="231"/>
      <c r="J29" s="339"/>
      <c r="K29" s="268"/>
      <c r="L29" s="341"/>
      <c r="M29" s="75" t="s">
        <v>5</v>
      </c>
      <c r="N29" s="41" t="s">
        <v>11</v>
      </c>
      <c r="O29" s="84">
        <f>IF(N29="SÍ",10,"0")</f>
        <v>10</v>
      </c>
      <c r="P29" s="344"/>
      <c r="Q29" s="223"/>
      <c r="R29" s="255"/>
      <c r="S29" s="311"/>
      <c r="T29" s="314"/>
      <c r="U29" s="334"/>
      <c r="V29" s="337"/>
      <c r="W29" s="271"/>
      <c r="X29" s="225"/>
      <c r="Y29" s="317"/>
      <c r="Z29" s="276"/>
      <c r="AA29" s="276"/>
      <c r="AB29" s="319"/>
    </row>
    <row r="30" spans="1:31" ht="15" customHeight="1">
      <c r="A30" s="228"/>
      <c r="B30" s="228"/>
      <c r="C30" s="226"/>
      <c r="D30" s="229"/>
      <c r="E30" s="226"/>
      <c r="F30" s="226"/>
      <c r="G30" s="232"/>
      <c r="H30" s="235"/>
      <c r="I30" s="232"/>
      <c r="J30" s="339"/>
      <c r="K30" s="269"/>
      <c r="L30" s="342"/>
      <c r="M30" s="78" t="s">
        <v>35</v>
      </c>
      <c r="N30" s="41" t="s">
        <v>12</v>
      </c>
      <c r="O30" s="84" t="str">
        <f>IF(N30="SÍ",30,"0")</f>
        <v>0</v>
      </c>
      <c r="P30" s="345"/>
      <c r="Q30" s="308"/>
      <c r="R30" s="309"/>
      <c r="S30" s="312"/>
      <c r="T30" s="315"/>
      <c r="U30" s="335"/>
      <c r="V30" s="338"/>
      <c r="W30" s="272"/>
      <c r="X30" s="226"/>
      <c r="Y30" s="317"/>
      <c r="Z30" s="276"/>
      <c r="AA30" s="276"/>
      <c r="AB30" s="319"/>
    </row>
    <row r="31" spans="1:31" ht="30.75" customHeight="1">
      <c r="A31" s="228"/>
      <c r="B31" s="228"/>
      <c r="C31" s="224" t="s">
        <v>118</v>
      </c>
      <c r="D31" s="227" t="s">
        <v>67</v>
      </c>
      <c r="E31" s="224" t="s">
        <v>119</v>
      </c>
      <c r="F31" s="224" t="s">
        <v>120</v>
      </c>
      <c r="G31" s="230" t="s">
        <v>15</v>
      </c>
      <c r="H31" s="233" t="str">
        <f>IF(G31="(1) RARA VEZ","1", IF(G31="(2) IMPROBABLE","2",IF(G31="(3) POSIBLE","3",IF(G31="(4) PROBABLE","4",IF(G31="(5) CASI SEGURO","5","")))))</f>
        <v>3</v>
      </c>
      <c r="I31" s="230" t="s">
        <v>64</v>
      </c>
      <c r="J31" s="339" t="str">
        <f>IF(I31="(1) INSIGNIFICANTE","1",IF(I31="(2) MENOR","2",IF(I31="(3) MODERADO","3",IF(I31="(4) MAYOR","4",IF(I31="(5) CATASTRÓFICO","5","")))))</f>
        <v>2</v>
      </c>
      <c r="K31" s="263">
        <f>+H31*J31</f>
        <v>6</v>
      </c>
      <c r="L31" s="340" t="s">
        <v>121</v>
      </c>
      <c r="M31" s="73" t="s">
        <v>6</v>
      </c>
      <c r="N31" s="41" t="s">
        <v>11</v>
      </c>
      <c r="O31" s="74">
        <f>IF(N31="SÍ",15,"0")</f>
        <v>15</v>
      </c>
      <c r="P31" s="343">
        <f>SUM(O31:O37)</f>
        <v>85</v>
      </c>
      <c r="Q31" s="222">
        <f>IF(AND(P31&gt;=0,P31&lt;=50),0,IF(AND(P31&gt;50,P31&lt;=75),1,IF(AND(P31&gt;75,P31&lt;=100),2,"REVISAR")))</f>
        <v>2</v>
      </c>
      <c r="R31" s="254" t="s">
        <v>9</v>
      </c>
      <c r="S31" s="310">
        <f>IF(R31="PROBABILIDAD",H31-Q31,J31-Q31)</f>
        <v>0</v>
      </c>
      <c r="T31" s="313">
        <f>IF($S31&lt;=0,1,$S31)</f>
        <v>1</v>
      </c>
      <c r="U31" s="333" t="str">
        <f>IF(AND($R31="PROBABILIDAD",$T31=1),$AH$2,IF(AND(R31="PROBABILIDAD",$T31=2),$AH$3,IF(AND($R31="PROBABILIDAD",$T31=3),$AH$4,IF(AND($R31="PROBABILIDAD",$T31=4),#REF!,IF(AND($R31="PROBABILIDAD",$T31=5),#REF!,$G31)))))</f>
        <v>(3) POSIBLE</v>
      </c>
      <c r="V31" s="336" t="str">
        <f>IF(AND($R31="IMPACTO",$T31=1),$AG$2,IF(AND(R31="IMPACTO",$T31=2),$AG$3,IF(AND($R31="IMPACTO",$T31=3),$AG$4,IF(AND($R31="IMPACTO",$T31=4),$AG$5,IF(AND($R31="IMPACTO",$T31=5),$AG$6,I31)))))</f>
        <v>(1) INSIGNIFICANTE</v>
      </c>
      <c r="W31" s="259">
        <f t="shared" ref="W31" si="1">IF(R31="PROBABILIDAD",T31*J31,T31*H31)</f>
        <v>3</v>
      </c>
      <c r="X31" s="224" t="s">
        <v>122</v>
      </c>
      <c r="Y31" s="316" t="s">
        <v>115</v>
      </c>
      <c r="Z31" s="273" t="s">
        <v>123</v>
      </c>
      <c r="AA31" s="273" t="s">
        <v>124</v>
      </c>
      <c r="AB31" s="318"/>
      <c r="AC31" s="57"/>
      <c r="AD31" s="57"/>
      <c r="AE31" s="44"/>
    </row>
    <row r="32" spans="1:31" ht="37.5" customHeight="1">
      <c r="A32" s="228"/>
      <c r="B32" s="228"/>
      <c r="C32" s="225"/>
      <c r="D32" s="228"/>
      <c r="E32" s="225"/>
      <c r="F32" s="225"/>
      <c r="G32" s="231"/>
      <c r="H32" s="234"/>
      <c r="I32" s="231"/>
      <c r="J32" s="339"/>
      <c r="K32" s="263"/>
      <c r="L32" s="341"/>
      <c r="M32" s="75" t="s">
        <v>7</v>
      </c>
      <c r="N32" s="41" t="s">
        <v>11</v>
      </c>
      <c r="O32" s="84">
        <f>IF(N32="SÍ",5,"0")</f>
        <v>5</v>
      </c>
      <c r="P32" s="344"/>
      <c r="Q32" s="223"/>
      <c r="R32" s="255"/>
      <c r="S32" s="311"/>
      <c r="T32" s="314"/>
      <c r="U32" s="334"/>
      <c r="V32" s="337"/>
      <c r="W32" s="259"/>
      <c r="X32" s="225"/>
      <c r="Y32" s="317"/>
      <c r="Z32" s="276"/>
      <c r="AA32" s="276"/>
      <c r="AB32" s="319"/>
      <c r="AC32" s="57"/>
      <c r="AD32" s="57"/>
      <c r="AE32" s="44"/>
    </row>
    <row r="33" spans="1:31" s="43" customFormat="1" ht="33.75" customHeight="1">
      <c r="A33" s="228"/>
      <c r="B33" s="228"/>
      <c r="C33" s="225"/>
      <c r="D33" s="228"/>
      <c r="E33" s="225"/>
      <c r="F33" s="225"/>
      <c r="G33" s="231"/>
      <c r="H33" s="234"/>
      <c r="I33" s="231"/>
      <c r="J33" s="339"/>
      <c r="K33" s="268"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MODERADA</v>
      </c>
      <c r="L33" s="341"/>
      <c r="M33" s="77" t="s">
        <v>3</v>
      </c>
      <c r="N33" s="41" t="s">
        <v>12</v>
      </c>
      <c r="O33" s="84" t="str">
        <f>IF(N33="SÍ",15,"0")</f>
        <v>0</v>
      </c>
      <c r="P33" s="344"/>
      <c r="Q33" s="223"/>
      <c r="R33" s="255"/>
      <c r="S33" s="311"/>
      <c r="T33" s="314"/>
      <c r="U33" s="334"/>
      <c r="V33" s="337"/>
      <c r="W33" s="270" t="str">
        <f t="shared" ref="W33" si="2">IF(AND(U31="(1) RARA VEZ",V31="(1) INSIGNIFICANTE"),"BAJA",IF(AND(U31="(1) RARA VEZ",V31="(2) MENOR"),"BAJA",IF(AND(U31="(2) IMPROBABLE",V31="(1) INSIGNIFICANTE"),"BAJA",IF(AND(U31="(3) POSIBLE",V31="(1) INSIGNIFICANTE"),"BAJA",IF(AND(U31="(4) PROBABLE",V31="(1) INSIGNIFICANTE"),"MODERADA",IF(AND(U31="(5)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BAJA</v>
      </c>
      <c r="X33" s="225"/>
      <c r="Y33" s="317"/>
      <c r="Z33" s="276"/>
      <c r="AA33" s="276"/>
      <c r="AB33" s="319"/>
      <c r="AC33" s="58"/>
      <c r="AD33" s="58"/>
      <c r="AE33" s="45"/>
    </row>
    <row r="34" spans="1:31" s="43" customFormat="1" ht="32.25" customHeight="1">
      <c r="A34" s="228"/>
      <c r="B34" s="228"/>
      <c r="C34" s="225"/>
      <c r="D34" s="228"/>
      <c r="E34" s="225"/>
      <c r="F34" s="225"/>
      <c r="G34" s="231"/>
      <c r="H34" s="234"/>
      <c r="I34" s="231"/>
      <c r="J34" s="339"/>
      <c r="K34" s="268"/>
      <c r="L34" s="341"/>
      <c r="M34" s="77" t="s">
        <v>4</v>
      </c>
      <c r="N34" s="41" t="s">
        <v>11</v>
      </c>
      <c r="O34" s="84">
        <f>IF(N34="SÍ",10,"0")</f>
        <v>10</v>
      </c>
      <c r="P34" s="344"/>
      <c r="Q34" s="223"/>
      <c r="R34" s="255"/>
      <c r="S34" s="311"/>
      <c r="T34" s="314"/>
      <c r="U34" s="334"/>
      <c r="V34" s="337"/>
      <c r="W34" s="271"/>
      <c r="X34" s="225"/>
      <c r="Y34" s="317"/>
      <c r="Z34" s="276"/>
      <c r="AA34" s="276"/>
      <c r="AB34" s="319"/>
      <c r="AC34" s="58"/>
      <c r="AD34" s="58"/>
      <c r="AE34" s="45"/>
    </row>
    <row r="35" spans="1:31" s="43" customFormat="1" ht="28">
      <c r="A35" s="228"/>
      <c r="B35" s="228"/>
      <c r="C35" s="225"/>
      <c r="D35" s="228"/>
      <c r="E35" s="225"/>
      <c r="F35" s="225"/>
      <c r="G35" s="231"/>
      <c r="H35" s="234"/>
      <c r="I35" s="231"/>
      <c r="J35" s="339"/>
      <c r="K35" s="268"/>
      <c r="L35" s="341"/>
      <c r="M35" s="75" t="s">
        <v>36</v>
      </c>
      <c r="N35" s="41" t="s">
        <v>11</v>
      </c>
      <c r="O35" s="84">
        <f>IF(N35="SÍ",15,"0")</f>
        <v>15</v>
      </c>
      <c r="P35" s="344"/>
      <c r="Q35" s="223"/>
      <c r="R35" s="255"/>
      <c r="S35" s="311"/>
      <c r="T35" s="314"/>
      <c r="U35" s="334"/>
      <c r="V35" s="337"/>
      <c r="W35" s="271"/>
      <c r="X35" s="225"/>
      <c r="Y35" s="317"/>
      <c r="Z35" s="276"/>
      <c r="AA35" s="276"/>
      <c r="AB35" s="319"/>
      <c r="AC35" s="45"/>
      <c r="AD35" s="45"/>
      <c r="AE35" s="45"/>
    </row>
    <row r="36" spans="1:31" ht="28">
      <c r="A36" s="228"/>
      <c r="B36" s="228"/>
      <c r="C36" s="225"/>
      <c r="D36" s="228"/>
      <c r="E36" s="225"/>
      <c r="F36" s="225"/>
      <c r="G36" s="231"/>
      <c r="H36" s="234"/>
      <c r="I36" s="231"/>
      <c r="J36" s="339"/>
      <c r="K36" s="268"/>
      <c r="L36" s="341"/>
      <c r="M36" s="75" t="s">
        <v>5</v>
      </c>
      <c r="N36" s="41" t="s">
        <v>11</v>
      </c>
      <c r="O36" s="84">
        <f>IF(N36="SÍ",10,"0")</f>
        <v>10</v>
      </c>
      <c r="P36" s="344"/>
      <c r="Q36" s="223"/>
      <c r="R36" s="255"/>
      <c r="S36" s="311"/>
      <c r="T36" s="314"/>
      <c r="U36" s="334"/>
      <c r="V36" s="337"/>
      <c r="W36" s="271"/>
      <c r="X36" s="225"/>
      <c r="Y36" s="317"/>
      <c r="Z36" s="276"/>
      <c r="AA36" s="276"/>
      <c r="AB36" s="319"/>
      <c r="AC36" s="44"/>
      <c r="AD36" s="44"/>
      <c r="AE36" s="44"/>
    </row>
    <row r="37" spans="1:31" ht="56" customHeight="1">
      <c r="A37" s="228"/>
      <c r="B37" s="228"/>
      <c r="C37" s="226"/>
      <c r="D37" s="229"/>
      <c r="E37" s="226"/>
      <c r="F37" s="226"/>
      <c r="G37" s="232"/>
      <c r="H37" s="235"/>
      <c r="I37" s="232"/>
      <c r="J37" s="339"/>
      <c r="K37" s="269"/>
      <c r="L37" s="342"/>
      <c r="M37" s="78" t="s">
        <v>35</v>
      </c>
      <c r="N37" s="41" t="s">
        <v>11</v>
      </c>
      <c r="O37" s="84">
        <f>IF(N37="SÍ",30,"0")</f>
        <v>30</v>
      </c>
      <c r="P37" s="345"/>
      <c r="Q37" s="308"/>
      <c r="R37" s="309"/>
      <c r="S37" s="312"/>
      <c r="T37" s="315"/>
      <c r="U37" s="335"/>
      <c r="V37" s="338"/>
      <c r="W37" s="272"/>
      <c r="X37" s="226"/>
      <c r="Y37" s="317"/>
      <c r="Z37" s="276"/>
      <c r="AA37" s="276"/>
      <c r="AB37" s="319"/>
      <c r="AC37" s="44"/>
      <c r="AD37" s="44"/>
      <c r="AE37" s="44"/>
    </row>
    <row r="38" spans="1:31" ht="28" customHeight="1">
      <c r="A38" s="228"/>
      <c r="B38" s="228"/>
      <c r="C38" s="224" t="s">
        <v>125</v>
      </c>
      <c r="D38" s="227" t="s">
        <v>67</v>
      </c>
      <c r="E38" s="224" t="s">
        <v>126</v>
      </c>
      <c r="F38" s="224" t="s">
        <v>127</v>
      </c>
      <c r="G38" s="230" t="s">
        <v>13</v>
      </c>
      <c r="H38" s="233" t="str">
        <f>IF(G38="(1) RARA VEZ","1", IF(G38="(2) IMPROBABLE","2",IF(G38="(3) POSIBLE","3",IF(G38="(4) PROBABLE","4",IF(G38="(5) CASI SEGURO","5","")))))</f>
        <v>1</v>
      </c>
      <c r="I38" s="230" t="s">
        <v>64</v>
      </c>
      <c r="J38" s="339" t="str">
        <f>IF(I38="(1) INSIGNIFICANTE","1",IF(I38="(2) MENOR","2",IF(I38="(3) MODERADO","3",IF(I38="(4) MAYOR","4",IF(I38="(5) CATASTRÓFICO","5","")))))</f>
        <v>2</v>
      </c>
      <c r="K38" s="263">
        <f>+H38*J38</f>
        <v>2</v>
      </c>
      <c r="L38" s="340" t="s">
        <v>128</v>
      </c>
      <c r="M38" s="73" t="s">
        <v>6</v>
      </c>
      <c r="N38" s="41" t="s">
        <v>12</v>
      </c>
      <c r="O38" s="74" t="str">
        <f>IF(N38="SÍ",15,"0")</f>
        <v>0</v>
      </c>
      <c r="P38" s="343">
        <f>SUM(O38:O44)</f>
        <v>15</v>
      </c>
      <c r="Q38" s="222">
        <f>IF(AND(P38&gt;=0,P38&lt;=50),0,IF(AND(P38&gt;50,P38&lt;=75),1,IF(AND(P38&gt;75,P38&lt;=100),2,"REVISAR")))</f>
        <v>0</v>
      </c>
      <c r="R38" s="254" t="s">
        <v>9</v>
      </c>
      <c r="S38" s="310">
        <f>IF(R38="PROBABILIDAD",H38-Q38,J38-Q38)</f>
        <v>2</v>
      </c>
      <c r="T38" s="313">
        <f>IF($S38&lt;=0,1,$S38)</f>
        <v>2</v>
      </c>
      <c r="U38" s="333" t="str">
        <f>IF(AND($R38="PROBABILIDAD",$T38=1),$AH$2,IF(AND(R38="PROBABILIDAD",$T38=2),$AH$3,IF(AND($R38="PROBABILIDAD",$T38=3),$AH$4,IF(AND($R38="PROBABILIDAD",$T38=4),#REF!,IF(AND($R38="PROBABILIDAD",$T38=5),#REF!,$G38)))))</f>
        <v>(1) RARA VEZ</v>
      </c>
      <c r="V38" s="336" t="str">
        <f>IF(AND($R38="IMPACTO",$T38=1),$AG$2,IF(AND(R38="IMPACTO",$T38=2),$AG$3,IF(AND($R38="IMPACTO",$T38=3),$AG$4,IF(AND($R38="IMPACTO",$T38=4),$AG$5,IF(AND($R38="IMPACTO",$T38=5),$AG$6,I38)))))</f>
        <v>(2) MENOR</v>
      </c>
      <c r="W38" s="259">
        <f>IF(R38="PROBABILIDAD",T38*J38,T38*H38)</f>
        <v>2</v>
      </c>
      <c r="X38" s="224" t="s">
        <v>129</v>
      </c>
      <c r="Y38" s="316" t="s">
        <v>115</v>
      </c>
      <c r="Z38" s="273" t="s">
        <v>130</v>
      </c>
      <c r="AA38" s="273" t="s">
        <v>131</v>
      </c>
      <c r="AB38" s="318"/>
    </row>
    <row r="39" spans="1:31" ht="28">
      <c r="A39" s="228"/>
      <c r="B39" s="228"/>
      <c r="C39" s="225"/>
      <c r="D39" s="228"/>
      <c r="E39" s="225"/>
      <c r="F39" s="225"/>
      <c r="G39" s="231"/>
      <c r="H39" s="234"/>
      <c r="I39" s="231"/>
      <c r="J39" s="339"/>
      <c r="K39" s="263"/>
      <c r="L39" s="341"/>
      <c r="M39" s="75" t="s">
        <v>7</v>
      </c>
      <c r="N39" s="41" t="s">
        <v>11</v>
      </c>
      <c r="O39" s="84">
        <f>IF(N39="SÍ",5,"0")</f>
        <v>5</v>
      </c>
      <c r="P39" s="344"/>
      <c r="Q39" s="223"/>
      <c r="R39" s="255"/>
      <c r="S39" s="311"/>
      <c r="T39" s="314"/>
      <c r="U39" s="334"/>
      <c r="V39" s="337"/>
      <c r="W39" s="259"/>
      <c r="X39" s="225"/>
      <c r="Y39" s="317"/>
      <c r="Z39" s="276"/>
      <c r="AA39" s="276"/>
      <c r="AB39" s="319"/>
    </row>
    <row r="40" spans="1:31" ht="14">
      <c r="A40" s="228"/>
      <c r="B40" s="228"/>
      <c r="C40" s="225"/>
      <c r="D40" s="228"/>
      <c r="E40" s="225"/>
      <c r="F40" s="225"/>
      <c r="G40" s="231"/>
      <c r="H40" s="234"/>
      <c r="I40" s="231"/>
      <c r="J40" s="339"/>
      <c r="K40" s="268" t="str">
        <f>IF(AND(G38="(1) RARA VEZ",I38="(1) INSIGNIFICANTE"),"BAJA",IF(AND(G38="(1) RARA VEZ",I38="(2) MENOR"),"BAJA",IF(AND(G38="(2) IMPROBABLE",I38="(1) INSIGNIFICANTE"),"BAJA",IF(AND(G38="(3) POSIBLE",I38="(1) INSIGNIFICANTE"),"BAJA",IF(AND(G38="(4) PROBABLE",I38="(1) INSIGNIFICANTE"),"MODERADA",IF(AND(G38="(5) CASI SEGURO",I38="(1) INSIGNIFICANTE"),"ALTA",IF(AND(G38="(2) IMPROBABLE",I38="(2) MENOR"),"BAJA",IF(AND(G38="(3) POSIBLE",I38="(2) MENOR"),"MODERADA",IF(AND(G38="(4) PROBABLE",I38="(2) MENOR"),"ALTA",IF(AND(G38="(5) CASI SEGURO",I38="(2) MENOR"),"ALTA",IF(AND(G38="(1) RARA VEZ",I38="(3) MODERADO"),"MODERADA",IF(AND(G38="(2) IMPROBABLE",I38="(3) MODERADO"),"MODERADA",IF(AND(G38="(3) POSIBLE",I38="(3) MODERADO"),"ALTA",IF(AND(G38="(4) PROBABLE",I38="(3) MODERADO"),"ALTA",IF(AND(G38="(5) CASI SEGURO",I38="(3) MODERADO"),"EXTREMA",IF(AND(G38="(1) RARA VEZ",I38="(4) MAYOR"),"ALTA",IF(AND(G38="(2) IMPROBABLE",I38="(4) MAYOR"),"ALTA",IF(AND(G38="(3) POSIBLE",I38="(4) MAYOR"),"EXTREMA",IF(AND(G38="(4) PROBABLE",I38="(4) MAYOR"),"EXTREMA",IF(AND(G38="(5) CASI SEGURO",I38="(4) MAYOR"),"EXTREMA",IF(AND(G38="(1) RARA VEZ",I38="(5) CATASTRÓFICO"),"ALTA",IF(AND(G38="(2) IMPROBABLE",I38="(5) CATASTRÓFICO"),"EXTREMA",IF(AND(G38="(3) POSIBLE",I38="(5) CATASTRÓFICO"),"EXTREMA",IF(AND(G38="(4) PROBABLE",I38="(5) CATASTRÓFICO"),"EXTREMA",IF(AND(G38="(5) CASI SEGURO",I38="(5) CATASTRÓFICO"),"EXTREMA")))))))))))))))))))))))))</f>
        <v>BAJA</v>
      </c>
      <c r="L40" s="341"/>
      <c r="M40" s="77" t="s">
        <v>3</v>
      </c>
      <c r="N40" s="41" t="s">
        <v>12</v>
      </c>
      <c r="O40" s="84" t="str">
        <f>IF(N40="SÍ",15,"0")</f>
        <v>0</v>
      </c>
      <c r="P40" s="344"/>
      <c r="Q40" s="223"/>
      <c r="R40" s="255"/>
      <c r="S40" s="311"/>
      <c r="T40" s="314"/>
      <c r="U40" s="334"/>
      <c r="V40" s="337"/>
      <c r="W40" s="270" t="str">
        <f t="shared" ref="W40" si="3">IF(AND(U38="(1) RARA VEZ",V38="(1) INSIGNIFICANTE"),"BAJA",IF(AND(U38="(1) RARA VEZ",V38="(2) MENOR"),"BAJA",IF(AND(U38="(2) IMPROBABLE",V38="(1) INSIGNIFICANTE"),"BAJA",IF(AND(U38="(3) POSIBLE",V38="(1) INSIGNIFICANTE"),"BAJA",IF(AND(U38="(4) PROBABLE",V38="(1) INSIGNIFICANTE"),"MODERADA",IF(AND(U38="(5) CASI SEGURO",V38="(1) INSIGNIFICANTE"),"ALTA",IF(AND(U38="(2) IMPROBABLE",V38="(2) MENOR"),"BAJA",IF(AND(U38="(3) POSIBLE",V38="(2) MENOR"),"MODERADA",IF(AND(U38="(4) PROBABLE",V38="(2) MENOR"),"ALTA",IF(AND(U38="(5) CASI SEGURO",V38="(2) MENOR"),"ALTA",IF(AND(U38="(1) RARA VEZ",V38="(3) MODERADO"),"MODERADA",IF(AND(U38="(2) IMPROBABLE",V38="(3) MODERADO"),"MODERADA",IF(AND(U38="(3) POSIBLE",V38="(3) MODERADO"),"ALTA",IF(AND(U38="(4) PROBABLE",V38="(3) MODERADO"),"ALTA",IF(AND(U38="(5) CASI SEGURO",V38="(3) MODERADO"),"EXTREMA",IF(AND(U38="(1) RARA VEZ",V38="(4) MAYOR"),"ALTA",IF(AND(U38="(2) IMPROBABLE",V38="(4) MAYOR"),"ALTA",IF(AND(U38="(3) POSIBLE",V38="(4) MAYOR"),"EXTREMA",IF(AND(U38="(4) PROBABLE",V38="(4) MAYOR"),"EXTREMA",IF(AND(U38="(5) CASI SEGURO",V38="(4) MAYOR"),"EXTREMA",IF(AND(U38="(1) RARA VEZ",V38="(5) CATASTRÓFICO"),"ALTA",IF(AND(U38="(2) IMPROBABLE",V38="(5) CATASTRÓFICO"),"EXTREMA",IF(AND(U38="(3) POSIBLE",V38="(5) CATASTRÓFICO"),"EXTREMA",IF(AND(U38="(4) PROBABLE",V38="(5) CATASTRÓFICO"),"EXTREMA",IF(AND(U38="(5) CASI SEGURO",V38="(5) CATASTRÓFICO"),"EXTREMA")))))))))))))))))))))))))</f>
        <v>BAJA</v>
      </c>
      <c r="X40" s="225"/>
      <c r="Y40" s="317"/>
      <c r="Z40" s="276"/>
      <c r="AA40" s="276"/>
      <c r="AB40" s="319"/>
    </row>
    <row r="41" spans="1:31" ht="14">
      <c r="A41" s="228"/>
      <c r="B41" s="228"/>
      <c r="C41" s="225"/>
      <c r="D41" s="228"/>
      <c r="E41" s="225"/>
      <c r="F41" s="225"/>
      <c r="G41" s="231"/>
      <c r="H41" s="234"/>
      <c r="I41" s="231"/>
      <c r="J41" s="339"/>
      <c r="K41" s="268"/>
      <c r="L41" s="341"/>
      <c r="M41" s="77" t="s">
        <v>4</v>
      </c>
      <c r="N41" s="41" t="s">
        <v>11</v>
      </c>
      <c r="O41" s="84">
        <f>IF(N41="SÍ",10,"0")</f>
        <v>10</v>
      </c>
      <c r="P41" s="344"/>
      <c r="Q41" s="223"/>
      <c r="R41" s="255"/>
      <c r="S41" s="311"/>
      <c r="T41" s="314"/>
      <c r="U41" s="334"/>
      <c r="V41" s="337"/>
      <c r="W41" s="271"/>
      <c r="X41" s="225"/>
      <c r="Y41" s="317"/>
      <c r="Z41" s="276"/>
      <c r="AA41" s="276"/>
      <c r="AB41" s="319"/>
    </row>
    <row r="42" spans="1:31" ht="28">
      <c r="A42" s="228"/>
      <c r="B42" s="228"/>
      <c r="C42" s="225"/>
      <c r="D42" s="228"/>
      <c r="E42" s="225"/>
      <c r="F42" s="225"/>
      <c r="G42" s="231"/>
      <c r="H42" s="234"/>
      <c r="I42" s="231"/>
      <c r="J42" s="339"/>
      <c r="K42" s="268"/>
      <c r="L42" s="341"/>
      <c r="M42" s="75" t="s">
        <v>36</v>
      </c>
      <c r="N42" s="41" t="s">
        <v>12</v>
      </c>
      <c r="O42" s="84" t="str">
        <f>IF(N42="SÍ",15,"0")</f>
        <v>0</v>
      </c>
      <c r="P42" s="344"/>
      <c r="Q42" s="223"/>
      <c r="R42" s="255"/>
      <c r="S42" s="311"/>
      <c r="T42" s="314"/>
      <c r="U42" s="334"/>
      <c r="V42" s="337"/>
      <c r="W42" s="271"/>
      <c r="X42" s="225"/>
      <c r="Y42" s="317"/>
      <c r="Z42" s="276"/>
      <c r="AA42" s="276"/>
      <c r="AB42" s="319"/>
    </row>
    <row r="43" spans="1:31" ht="28">
      <c r="A43" s="228"/>
      <c r="B43" s="228"/>
      <c r="C43" s="225"/>
      <c r="D43" s="228"/>
      <c r="E43" s="225"/>
      <c r="F43" s="225"/>
      <c r="G43" s="231"/>
      <c r="H43" s="234"/>
      <c r="I43" s="231"/>
      <c r="J43" s="339"/>
      <c r="K43" s="268"/>
      <c r="L43" s="341"/>
      <c r="M43" s="75" t="s">
        <v>5</v>
      </c>
      <c r="N43" s="41" t="s">
        <v>12</v>
      </c>
      <c r="O43" s="84" t="str">
        <f>IF(N43="SÍ",10,"0")</f>
        <v>0</v>
      </c>
      <c r="P43" s="344"/>
      <c r="Q43" s="223"/>
      <c r="R43" s="255"/>
      <c r="S43" s="311"/>
      <c r="T43" s="314"/>
      <c r="U43" s="334"/>
      <c r="V43" s="337"/>
      <c r="W43" s="271"/>
      <c r="X43" s="225"/>
      <c r="Y43" s="317"/>
      <c r="Z43" s="276"/>
      <c r="AA43" s="276"/>
      <c r="AB43" s="319"/>
    </row>
    <row r="44" spans="1:31" ht="56" customHeight="1">
      <c r="A44" s="228"/>
      <c r="B44" s="228"/>
      <c r="C44" s="226"/>
      <c r="D44" s="229"/>
      <c r="E44" s="226"/>
      <c r="F44" s="226"/>
      <c r="G44" s="232"/>
      <c r="H44" s="235"/>
      <c r="I44" s="232"/>
      <c r="J44" s="339"/>
      <c r="K44" s="269"/>
      <c r="L44" s="342"/>
      <c r="M44" s="78" t="s">
        <v>35</v>
      </c>
      <c r="N44" s="41" t="s">
        <v>12</v>
      </c>
      <c r="O44" s="84" t="str">
        <f>IF(N44="SÍ",30,"0")</f>
        <v>0</v>
      </c>
      <c r="P44" s="345"/>
      <c r="Q44" s="308"/>
      <c r="R44" s="309"/>
      <c r="S44" s="312"/>
      <c r="T44" s="315"/>
      <c r="U44" s="335"/>
      <c r="V44" s="338"/>
      <c r="W44" s="272"/>
      <c r="X44" s="226"/>
      <c r="Y44" s="317"/>
      <c r="Z44" s="276"/>
      <c r="AA44" s="276"/>
      <c r="AB44" s="319"/>
    </row>
    <row r="45" spans="1:31" ht="28" customHeight="1">
      <c r="A45" s="228"/>
      <c r="B45" s="228"/>
      <c r="C45" s="224" t="s">
        <v>132</v>
      </c>
      <c r="D45" s="227" t="s">
        <v>67</v>
      </c>
      <c r="E45" s="224" t="s">
        <v>133</v>
      </c>
      <c r="F45" s="224" t="s">
        <v>134</v>
      </c>
      <c r="G45" s="230" t="s">
        <v>15</v>
      </c>
      <c r="H45" s="233" t="str">
        <f>IF(G45="(1) RARA VEZ","1", IF(G45="(2) IMPROBABLE","2",IF(G45="(3) POSIBLE","3",IF(G45="(4) PROBABLE","4",IF(G45="(5) CASI SEGURO","5","")))))</f>
        <v>3</v>
      </c>
      <c r="I45" s="230" t="s">
        <v>66</v>
      </c>
      <c r="J45" s="339" t="str">
        <f>IF(I45="(1) INSIGNIFICANTE","1",IF(I45="(2) MENOR","2",IF(I45="(3) MODERADO","3",IF(I45="(4) MAYOR","4",IF(I45="(5) CATASTRÓFICO","5","")))))</f>
        <v>3</v>
      </c>
      <c r="K45" s="263">
        <f>+H45*J45</f>
        <v>9</v>
      </c>
      <c r="L45" s="340" t="s">
        <v>135</v>
      </c>
      <c r="M45" s="73" t="s">
        <v>6</v>
      </c>
      <c r="N45" s="41" t="s">
        <v>11</v>
      </c>
      <c r="O45" s="74">
        <f>IF(N45="SÍ",15,"0")</f>
        <v>15</v>
      </c>
      <c r="P45" s="343">
        <f>SUM(O45:O51)</f>
        <v>85</v>
      </c>
      <c r="Q45" s="222">
        <f>IF(AND(P45&gt;=0,P45&lt;=50),0,IF(AND(P45&gt;50,P45&lt;=75),1,IF(AND(P45&gt;75,P45&lt;=100),2,"REVISAR")))</f>
        <v>2</v>
      </c>
      <c r="R45" s="254" t="s">
        <v>9</v>
      </c>
      <c r="S45" s="310">
        <f>IF(R45="PROBABILIDAD",H45-Q45,J45-Q45)</f>
        <v>1</v>
      </c>
      <c r="T45" s="313">
        <f>IF($S45&lt;=0,1,$S45)</f>
        <v>1</v>
      </c>
      <c r="U45" s="333" t="str">
        <f>IF(AND($R45="PROBABILIDAD",$T45=1),$AH$2,IF(AND(R45="PROBABILIDAD",$T45=2),$AH$3,IF(AND($R45="PROBABILIDAD",$T45=3),$AH$4,IF(AND($R45="PROBABILIDAD",$T45=4),#REF!,IF(AND($R45="PROBABILIDAD",$T45=5),#REF!,$G45)))))</f>
        <v>(3) POSIBLE</v>
      </c>
      <c r="V45" s="336" t="str">
        <f>IF(AND($R45="IMPACTO",$T45=1),$AG$2,IF(AND(R45="IMPACTO",$T45=2),$AG$3,IF(AND($R45="IMPACTO",$T45=3),$AG$4,IF(AND($R45="IMPACTO",$T45=4),$AG$5,IF(AND($R45="IMPACTO",$T45=5),$AG$6,I45)))))</f>
        <v>(1) INSIGNIFICANTE</v>
      </c>
      <c r="W45" s="259">
        <f t="shared" ref="W45" si="4">IF(R45="PROBABILIDAD",T45*J45,T45*H45)</f>
        <v>3</v>
      </c>
      <c r="X45" s="224" t="s">
        <v>136</v>
      </c>
      <c r="Y45" s="316" t="s">
        <v>115</v>
      </c>
      <c r="Z45" s="273" t="s">
        <v>137</v>
      </c>
      <c r="AA45" s="273" t="s">
        <v>138</v>
      </c>
      <c r="AB45" s="318"/>
    </row>
    <row r="46" spans="1:31" ht="28">
      <c r="A46" s="228"/>
      <c r="B46" s="228"/>
      <c r="C46" s="225"/>
      <c r="D46" s="228"/>
      <c r="E46" s="225"/>
      <c r="F46" s="225"/>
      <c r="G46" s="231"/>
      <c r="H46" s="234"/>
      <c r="I46" s="231"/>
      <c r="J46" s="339"/>
      <c r="K46" s="263"/>
      <c r="L46" s="341"/>
      <c r="M46" s="75" t="s">
        <v>7</v>
      </c>
      <c r="N46" s="41" t="s">
        <v>11</v>
      </c>
      <c r="O46" s="84">
        <f>IF(N46="SÍ",5,"0")</f>
        <v>5</v>
      </c>
      <c r="P46" s="344"/>
      <c r="Q46" s="223"/>
      <c r="R46" s="255"/>
      <c r="S46" s="311"/>
      <c r="T46" s="314"/>
      <c r="U46" s="334"/>
      <c r="V46" s="337"/>
      <c r="W46" s="259"/>
      <c r="X46" s="225"/>
      <c r="Y46" s="317"/>
      <c r="Z46" s="276"/>
      <c r="AA46" s="276"/>
      <c r="AB46" s="319"/>
    </row>
    <row r="47" spans="1:31" ht="14">
      <c r="A47" s="228"/>
      <c r="B47" s="228"/>
      <c r="C47" s="225"/>
      <c r="D47" s="228"/>
      <c r="E47" s="225"/>
      <c r="F47" s="225"/>
      <c r="G47" s="231"/>
      <c r="H47" s="234"/>
      <c r="I47" s="231"/>
      <c r="J47" s="339"/>
      <c r="K47" s="268" t="str">
        <f>IF(AND(G45="(1) RARA VEZ",I45="(1) INSIGNIFICANTE"),"BAJA",IF(AND(G45="(1) RARA VEZ",I45="(2) MENOR"),"BAJA",IF(AND(G45="(2) IMPROBABLE",I45="(1) INSIGNIFICANTE"),"BAJA",IF(AND(G45="(3) POSIBLE",I45="(1) INSIGNIFICANTE"),"BAJA",IF(AND(G45="(4) PROBABLE",I45="(1) INSIGNIFICANTE"),"MODERADA",IF(AND(G45="(5) CASI SEGURO",I45="(1) INSIGNIFICANTE"),"ALTA",IF(AND(G45="(2) IMPROBABLE",I45="(2) MENOR"),"BAJA",IF(AND(G45="(3) POSIBLE",I45="(2) MENOR"),"MODERADA",IF(AND(G45="(4) PROBABLE",I45="(2) MENOR"),"ALTA",IF(AND(G45="(5) CASI SEGURO",I45="(2) MENOR"),"ALTA",IF(AND(G45="(1) RARA VEZ",I45="(3) MODERADO"),"MODERADA",IF(AND(G45="(2) IMPROBABLE",I45="(3) MODERADO"),"MODERADA",IF(AND(G45="(3) POSIBLE",I45="(3) MODERADO"),"ALTA",IF(AND(G45="(4) PROBABLE",I45="(3) MODERADO"),"ALTA",IF(AND(G45="(5) CASI SEGURO",I45="(3) MODERADO"),"EXTREMA",IF(AND(G45="(1) RARA VEZ",I45="(4) MAYOR"),"ALTA",IF(AND(G45="(2) IMPROBABLE",I45="(4) MAYOR"),"ALTA",IF(AND(G45="(3) POSIBLE",I45="(4) MAYOR"),"EXTREMA",IF(AND(G45="(4) PROBABLE",I45="(4) MAYOR"),"EXTREMA",IF(AND(G45="(5) CASI SEGURO",I45="(4) MAYOR"),"EXTREMA",IF(AND(G45="(1) RARA VEZ",I45="(5) CATASTRÓFICO"),"ALTA",IF(AND(G45="(2) IMPROBABLE",I45="(5) CATASTRÓFICO"),"EXTREMA",IF(AND(G45="(3) POSIBLE",I45="(5) CATASTRÓFICO"),"EXTREMA",IF(AND(G45="(4) PROBABLE",I45="(5) CATASTRÓFICO"),"EXTREMA",IF(AND(G45="(5) CASI SEGURO",I45="(5) CATASTRÓFICO"),"EXTREMA")))))))))))))))))))))))))</f>
        <v>ALTA</v>
      </c>
      <c r="L47" s="341"/>
      <c r="M47" s="77" t="s">
        <v>3</v>
      </c>
      <c r="N47" s="41" t="s">
        <v>12</v>
      </c>
      <c r="O47" s="84" t="str">
        <f>IF(N47="SÍ",15,"0")</f>
        <v>0</v>
      </c>
      <c r="P47" s="344"/>
      <c r="Q47" s="223"/>
      <c r="R47" s="255"/>
      <c r="S47" s="311"/>
      <c r="T47" s="314"/>
      <c r="U47" s="334"/>
      <c r="V47" s="337"/>
      <c r="W47" s="270" t="str">
        <f t="shared" ref="W47" si="5">IF(AND(U45="(1) RARA VEZ",V45="(1) INSIGNIFICANTE"),"BAJA",IF(AND(U45="(1) RARA VEZ",V45="(2) MENOR"),"BAJA",IF(AND(U45="(2) IMPROBABLE",V45="(1) INSIGNIFICANTE"),"BAJA",IF(AND(U45="(3) POSIBLE",V45="(1) INSIGNIFICANTE"),"BAJA",IF(AND(U45="(4) PROBABLE",V45="(1) INSIGNIFICANTE"),"MODERADA",IF(AND(U45="(5) CASI SEGURO",V45="(1) INSIGNIFICANTE"),"ALTA",IF(AND(U45="(2) IMPROBABLE",V45="(2) MENOR"),"BAJA",IF(AND(U45="(3) POSIBLE",V45="(2) MENOR"),"MODERADA",IF(AND(U45="(4) PROBABLE",V45="(2) MENOR"),"ALTA",IF(AND(U45="(5) CASI SEGURO",V45="(2) MENOR"),"ALTA",IF(AND(U45="(1) RARA VEZ",V45="(3) MODERADO"),"MODERADA",IF(AND(U45="(2) IMPROBABLE",V45="(3) MODERADO"),"MODERADA",IF(AND(U45="(3) POSIBLE",V45="(3) MODERADO"),"ALTA",IF(AND(U45="(4) PROBABLE",V45="(3) MODERADO"),"ALTA",IF(AND(U45="(5) CASI SEGURO",V45="(3) MODERADO"),"EXTREMA",IF(AND(U45="(1) RARA VEZ",V45="(4) MAYOR"),"ALTA",IF(AND(U45="(2) IMPROBABLE",V45="(4) MAYOR"),"ALTA",IF(AND(U45="(3) POSIBLE",V45="(4) MAYOR"),"EXTREMA",IF(AND(U45="(4) PROBABLE",V45="(4) MAYOR"),"EXTREMA",IF(AND(U45="(5) CASI SEGURO",V45="(4) MAYOR"),"EXTREMA",IF(AND(U45="(1) RARA VEZ",V45="(5) CATASTRÓFICO"),"ALTA",IF(AND(U45="(2) IMPROBABLE",V45="(5) CATASTRÓFICO"),"EXTREMA",IF(AND(U45="(3) POSIBLE",V45="(5) CATASTRÓFICO"),"EXTREMA",IF(AND(U45="(4) PROBABLE",V45="(5) CATASTRÓFICO"),"EXTREMA",IF(AND(U45="(5) CASI SEGURO",V45="(5) CATASTRÓFICO"),"EXTREMA")))))))))))))))))))))))))</f>
        <v>BAJA</v>
      </c>
      <c r="X47" s="225"/>
      <c r="Y47" s="317"/>
      <c r="Z47" s="276"/>
      <c r="AA47" s="276"/>
      <c r="AB47" s="319"/>
    </row>
    <row r="48" spans="1:31" ht="14">
      <c r="A48" s="228"/>
      <c r="B48" s="228"/>
      <c r="C48" s="225"/>
      <c r="D48" s="228"/>
      <c r="E48" s="225"/>
      <c r="F48" s="225"/>
      <c r="G48" s="231"/>
      <c r="H48" s="234"/>
      <c r="I48" s="231"/>
      <c r="J48" s="339"/>
      <c r="K48" s="268"/>
      <c r="L48" s="341"/>
      <c r="M48" s="77" t="s">
        <v>4</v>
      </c>
      <c r="N48" s="41" t="s">
        <v>11</v>
      </c>
      <c r="O48" s="84">
        <f>IF(N48="SÍ",10,"0")</f>
        <v>10</v>
      </c>
      <c r="P48" s="344"/>
      <c r="Q48" s="223"/>
      <c r="R48" s="255"/>
      <c r="S48" s="311"/>
      <c r="T48" s="314"/>
      <c r="U48" s="334"/>
      <c r="V48" s="337"/>
      <c r="W48" s="271"/>
      <c r="X48" s="225"/>
      <c r="Y48" s="317"/>
      <c r="Z48" s="276"/>
      <c r="AA48" s="276"/>
      <c r="AB48" s="319"/>
    </row>
    <row r="49" spans="1:28" ht="28">
      <c r="A49" s="228"/>
      <c r="B49" s="228"/>
      <c r="C49" s="225"/>
      <c r="D49" s="228"/>
      <c r="E49" s="225"/>
      <c r="F49" s="225"/>
      <c r="G49" s="231"/>
      <c r="H49" s="234"/>
      <c r="I49" s="231"/>
      <c r="J49" s="339"/>
      <c r="K49" s="268"/>
      <c r="L49" s="341"/>
      <c r="M49" s="75" t="s">
        <v>36</v>
      </c>
      <c r="N49" s="41" t="s">
        <v>11</v>
      </c>
      <c r="O49" s="84">
        <f>IF(N49="SÍ",15,"0")</f>
        <v>15</v>
      </c>
      <c r="P49" s="344"/>
      <c r="Q49" s="223"/>
      <c r="R49" s="255"/>
      <c r="S49" s="311"/>
      <c r="T49" s="314"/>
      <c r="U49" s="334"/>
      <c r="V49" s="337"/>
      <c r="W49" s="271"/>
      <c r="X49" s="225"/>
      <c r="Y49" s="317"/>
      <c r="Z49" s="276"/>
      <c r="AA49" s="276"/>
      <c r="AB49" s="319"/>
    </row>
    <row r="50" spans="1:28" ht="28">
      <c r="A50" s="228"/>
      <c r="B50" s="228"/>
      <c r="C50" s="225"/>
      <c r="D50" s="228"/>
      <c r="E50" s="225"/>
      <c r="F50" s="225"/>
      <c r="G50" s="231"/>
      <c r="H50" s="234"/>
      <c r="I50" s="231"/>
      <c r="J50" s="339"/>
      <c r="K50" s="268"/>
      <c r="L50" s="341"/>
      <c r="M50" s="75" t="s">
        <v>5</v>
      </c>
      <c r="N50" s="41" t="s">
        <v>11</v>
      </c>
      <c r="O50" s="84">
        <f>IF(N50="SÍ",10,"0")</f>
        <v>10</v>
      </c>
      <c r="P50" s="344"/>
      <c r="Q50" s="223"/>
      <c r="R50" s="255"/>
      <c r="S50" s="311"/>
      <c r="T50" s="314"/>
      <c r="U50" s="334"/>
      <c r="V50" s="337"/>
      <c r="W50" s="271"/>
      <c r="X50" s="225"/>
      <c r="Y50" s="317"/>
      <c r="Z50" s="276"/>
      <c r="AA50" s="276"/>
      <c r="AB50" s="319"/>
    </row>
    <row r="51" spans="1:28" ht="56" customHeight="1">
      <c r="A51" s="228"/>
      <c r="B51" s="228"/>
      <c r="C51" s="226"/>
      <c r="D51" s="229"/>
      <c r="E51" s="226"/>
      <c r="F51" s="226"/>
      <c r="G51" s="232"/>
      <c r="H51" s="235"/>
      <c r="I51" s="232"/>
      <c r="J51" s="339"/>
      <c r="K51" s="269"/>
      <c r="L51" s="342"/>
      <c r="M51" s="78" t="s">
        <v>35</v>
      </c>
      <c r="N51" s="41" t="s">
        <v>11</v>
      </c>
      <c r="O51" s="84">
        <f>IF(N51="SÍ",30,"0")</f>
        <v>30</v>
      </c>
      <c r="P51" s="345"/>
      <c r="Q51" s="308"/>
      <c r="R51" s="309"/>
      <c r="S51" s="312"/>
      <c r="T51" s="315"/>
      <c r="U51" s="335"/>
      <c r="V51" s="338"/>
      <c r="W51" s="272"/>
      <c r="X51" s="226"/>
      <c r="Y51" s="317"/>
      <c r="Z51" s="276"/>
      <c r="AA51" s="276"/>
      <c r="AB51" s="319"/>
    </row>
    <row r="52" spans="1:28" ht="28" customHeight="1">
      <c r="A52" s="228"/>
      <c r="B52" s="228"/>
      <c r="C52" s="224" t="s">
        <v>139</v>
      </c>
      <c r="D52" s="227" t="s">
        <v>67</v>
      </c>
      <c r="E52" s="224" t="s">
        <v>140</v>
      </c>
      <c r="F52" s="224" t="s">
        <v>141</v>
      </c>
      <c r="G52" s="230" t="s">
        <v>15</v>
      </c>
      <c r="H52" s="233" t="str">
        <f>IF(G52="(1) RARA VEZ","1", IF(G52="(2) IMPROBABLE","2",IF(G52="(3) POSIBLE","3",IF(G52="(4) PROBABLE","4",IF(G52="(5) CASI SEGURO","5","")))))</f>
        <v>3</v>
      </c>
      <c r="I52" s="230" t="s">
        <v>64</v>
      </c>
      <c r="J52" s="339" t="str">
        <f>IF(I52="(1) INSIGNIFICANTE","1",IF(I52="(2) MENOR","2",IF(I52="(3) MODERADO","3",IF(I52="(4) MAYOR","4",IF(I52="(5) CATASTRÓFICO","5","")))))</f>
        <v>2</v>
      </c>
      <c r="K52" s="263">
        <f>+H52*J52</f>
        <v>6</v>
      </c>
      <c r="L52" s="340" t="s">
        <v>142</v>
      </c>
      <c r="M52" s="73" t="s">
        <v>6</v>
      </c>
      <c r="N52" s="41" t="s">
        <v>11</v>
      </c>
      <c r="O52" s="74">
        <f>IF(N52="SÍ",15,"0")</f>
        <v>15</v>
      </c>
      <c r="P52" s="343">
        <f>SUM(O52:O58)</f>
        <v>55</v>
      </c>
      <c r="Q52" s="222">
        <f>IF(AND(P52&gt;=0,P52&lt;=50),0,IF(AND(P52&gt;50,P52&lt;=75),1,IF(AND(P52&gt;75,P52&lt;=100),2,"REVISAR")))</f>
        <v>1</v>
      </c>
      <c r="R52" s="254" t="s">
        <v>9</v>
      </c>
      <c r="S52" s="310">
        <f>IF(R52="PROBABILIDAD",H52-Q52,J52-Q52)</f>
        <v>1</v>
      </c>
      <c r="T52" s="313">
        <f>IF($S52&lt;=0,1,$S52)</f>
        <v>1</v>
      </c>
      <c r="U52" s="333" t="str">
        <f>IF(AND($R52="PROBABILIDAD",$T52=1),$AH$2,IF(AND(R52="PROBABILIDAD",$T52=2),$AH$3,IF(AND($R52="PROBABILIDAD",$T52=3),$AH$4,IF(AND($R52="PROBABILIDAD",$T52=4),#REF!,IF(AND($R52="PROBABILIDAD",$T52=5),#REF!,$G52)))))</f>
        <v>(3) POSIBLE</v>
      </c>
      <c r="V52" s="336" t="str">
        <f>IF(AND($R52="IMPACTO",$T52=1),$AG$2,IF(AND(R52="IMPACTO",$T52=2),$AG$3,IF(AND($R52="IMPACTO",$T52=3),$AG$4,IF(AND($R52="IMPACTO",$T52=4),$AG$5,IF(AND($R52="IMPACTO",$T52=5),$AG$6,I52)))))</f>
        <v>(1) INSIGNIFICANTE</v>
      </c>
      <c r="W52" s="259">
        <f>IF(R52="PROBABILIDAD",T52*J52,T52*H52)</f>
        <v>3</v>
      </c>
      <c r="X52" s="224" t="s">
        <v>143</v>
      </c>
      <c r="Y52" s="316" t="s">
        <v>115</v>
      </c>
      <c r="Z52" s="273" t="s">
        <v>144</v>
      </c>
      <c r="AA52" s="273" t="s">
        <v>145</v>
      </c>
      <c r="AB52" s="318"/>
    </row>
    <row r="53" spans="1:28" ht="28">
      <c r="A53" s="228"/>
      <c r="B53" s="228"/>
      <c r="C53" s="225"/>
      <c r="D53" s="228"/>
      <c r="E53" s="225"/>
      <c r="F53" s="225"/>
      <c r="G53" s="231"/>
      <c r="H53" s="234"/>
      <c r="I53" s="231"/>
      <c r="J53" s="339"/>
      <c r="K53" s="263"/>
      <c r="L53" s="341"/>
      <c r="M53" s="75" t="s">
        <v>7</v>
      </c>
      <c r="N53" s="41" t="s">
        <v>11</v>
      </c>
      <c r="O53" s="84">
        <f>IF(N53="SÍ",5,"0")</f>
        <v>5</v>
      </c>
      <c r="P53" s="344"/>
      <c r="Q53" s="223"/>
      <c r="R53" s="255"/>
      <c r="S53" s="311"/>
      <c r="T53" s="314"/>
      <c r="U53" s="334"/>
      <c r="V53" s="337"/>
      <c r="W53" s="259"/>
      <c r="X53" s="225"/>
      <c r="Y53" s="317"/>
      <c r="Z53" s="276"/>
      <c r="AA53" s="276"/>
      <c r="AB53" s="319"/>
    </row>
    <row r="54" spans="1:28" ht="14">
      <c r="A54" s="228"/>
      <c r="B54" s="228"/>
      <c r="C54" s="225"/>
      <c r="D54" s="228"/>
      <c r="E54" s="225"/>
      <c r="F54" s="225"/>
      <c r="G54" s="231"/>
      <c r="H54" s="234"/>
      <c r="I54" s="231"/>
      <c r="J54" s="339"/>
      <c r="K54" s="268" t="str">
        <f>IF(AND(G52="(1) RARA VEZ",I52="(1) INSIGNIFICANTE"),"BAJA",IF(AND(G52="(1) RARA VEZ",I52="(2) MENOR"),"BAJA",IF(AND(G52="(2) IMPROBABLE",I52="(1) INSIGNIFICANTE"),"BAJA",IF(AND(G52="(3) POSIBLE",I52="(1) INSIGNIFICANTE"),"BAJA",IF(AND(G52="(4) PROBABLE",I52="(1) INSIGNIFICANTE"),"MODERADA",IF(AND(G52="(5) CASI SEGURO",I52="(1) INSIGNIFICANTE"),"ALTA",IF(AND(G52="(2) IMPROBABLE",I52="(2) MENOR"),"BAJA",IF(AND(G52="(3) POSIBLE",I52="(2) MENOR"),"MODERADA",IF(AND(G52="(4) PROBABLE",I52="(2) MENOR"),"ALTA",IF(AND(G52="(5) CASI SEGURO",I52="(2) MENOR"),"ALTA",IF(AND(G52="(1) RARA VEZ",I52="(3) MODERADO"),"MODERADA",IF(AND(G52="(2) IMPROBABLE",I52="(3) MODERADO"),"MODERADA",IF(AND(G52="(3) POSIBLE",I52="(3) MODERADO"),"ALTA",IF(AND(G52="(4) PROBABLE",I52="(3) MODERADO"),"ALTA",IF(AND(G52="(5) CASI SEGURO",I52="(3) MODERADO"),"EXTREMA",IF(AND(G52="(1) RARA VEZ",I52="(4) MAYOR"),"ALTA",IF(AND(G52="(2) IMPROBABLE",I52="(4) MAYOR"),"ALTA",IF(AND(G52="(3) POSIBLE",I52="(4) MAYOR"),"EXTREMA",IF(AND(G52="(4) PROBABLE",I52="(4) MAYOR"),"EXTREMA",IF(AND(G52="(5) CASI SEGURO",I52="(4) MAYOR"),"EXTREMA",IF(AND(G52="(1) RARA VEZ",I52="(5) CATASTRÓFICO"),"ALTA",IF(AND(G52="(2) IMPROBABLE",I52="(5) CATASTRÓFICO"),"EXTREMA",IF(AND(G52="(3) POSIBLE",I52="(5) CATASTRÓFICO"),"EXTREMA",IF(AND(G52="(4) PROBABLE",I52="(5) CATASTRÓFICO"),"EXTREMA",IF(AND(G52="(5) CASI SEGURO",I52="(5) CATASTRÓFICO"),"EXTREMA")))))))))))))))))))))))))</f>
        <v>MODERADA</v>
      </c>
      <c r="L54" s="341"/>
      <c r="M54" s="77" t="s">
        <v>3</v>
      </c>
      <c r="N54" s="41" t="s">
        <v>12</v>
      </c>
      <c r="O54" s="84" t="str">
        <f>IF(N54="SÍ",15,"0")</f>
        <v>0</v>
      </c>
      <c r="P54" s="344"/>
      <c r="Q54" s="223"/>
      <c r="R54" s="255"/>
      <c r="S54" s="311"/>
      <c r="T54" s="314"/>
      <c r="U54" s="334"/>
      <c r="V54" s="337"/>
      <c r="W54" s="270" t="str">
        <f t="shared" ref="W54" si="6">IF(AND(U52="(1) RARA VEZ",V52="(1) INSIGNIFICANTE"),"BAJA",IF(AND(U52="(1) RARA VEZ",V52="(2) MENOR"),"BAJA",IF(AND(U52="(2) IMPROBABLE",V52="(1) INSIGNIFICANTE"),"BAJA",IF(AND(U52="(3) POSIBLE",V52="(1) INSIGNIFICANTE"),"BAJA",IF(AND(U52="(4) PROBABLE",V52="(1) INSIGNIFICANTE"),"MODERADA",IF(AND(U52="(5) CASI SEGURO",V52="(1) INSIGNIFICANTE"),"ALTA",IF(AND(U52="(2) IMPROBABLE",V52="(2) MENOR"),"BAJA",IF(AND(U52="(3) POSIBLE",V52="(2) MENOR"),"MODERADA",IF(AND(U52="(4) PROBABLE",V52="(2) MENOR"),"ALTA",IF(AND(U52="(5) CASI SEGURO",V52="(2) MENOR"),"ALTA",IF(AND(U52="(1) RARA VEZ",V52="(3) MODERADO"),"MODERADA",IF(AND(U52="(2) IMPROBABLE",V52="(3) MODERADO"),"MODERADA",IF(AND(U52="(3) POSIBLE",V52="(3) MODERADO"),"ALTA",IF(AND(U52="(4) PROBABLE",V52="(3) MODERADO"),"ALTA",IF(AND(U52="(5) CASI SEGURO",V52="(3) MODERADO"),"EXTREMA",IF(AND(U52="(1) RARA VEZ",V52="(4) MAYOR"),"ALTA",IF(AND(U52="(2) IMPROBABLE",V52="(4) MAYOR"),"ALTA",IF(AND(U52="(3) POSIBLE",V52="(4) MAYOR"),"EXTREMA",IF(AND(U52="(4) PROBABLE",V52="(4) MAYOR"),"EXTREMA",IF(AND(U52="(5) CASI SEGURO",V52="(4) MAYOR"),"EXTREMA",IF(AND(U52="(1) RARA VEZ",V52="(5) CATASTRÓFICO"),"ALTA",IF(AND(U52="(2) IMPROBABLE",V52="(5) CATASTRÓFICO"),"EXTREMA",IF(AND(U52="(3) POSIBLE",V52="(5) CATASTRÓFICO"),"EXTREMA",IF(AND(U52="(4) PROBABLE",V52="(5) CATASTRÓFICO"),"EXTREMA",IF(AND(U52="(5) CASI SEGURO",V52="(5) CATASTRÓFICO"),"EXTREMA")))))))))))))))))))))))))</f>
        <v>BAJA</v>
      </c>
      <c r="X54" s="225"/>
      <c r="Y54" s="317"/>
      <c r="Z54" s="276"/>
      <c r="AA54" s="276"/>
      <c r="AB54" s="319"/>
    </row>
    <row r="55" spans="1:28" ht="14">
      <c r="A55" s="228"/>
      <c r="B55" s="228"/>
      <c r="C55" s="225"/>
      <c r="D55" s="228"/>
      <c r="E55" s="225"/>
      <c r="F55" s="225"/>
      <c r="G55" s="231"/>
      <c r="H55" s="234"/>
      <c r="I55" s="231"/>
      <c r="J55" s="339"/>
      <c r="K55" s="268"/>
      <c r="L55" s="341"/>
      <c r="M55" s="77" t="s">
        <v>4</v>
      </c>
      <c r="N55" s="41" t="s">
        <v>11</v>
      </c>
      <c r="O55" s="84">
        <f>IF(N55="SÍ",10,"0")</f>
        <v>10</v>
      </c>
      <c r="P55" s="344"/>
      <c r="Q55" s="223"/>
      <c r="R55" s="255"/>
      <c r="S55" s="311"/>
      <c r="T55" s="314"/>
      <c r="U55" s="334"/>
      <c r="V55" s="337"/>
      <c r="W55" s="271"/>
      <c r="X55" s="225"/>
      <c r="Y55" s="317"/>
      <c r="Z55" s="276"/>
      <c r="AA55" s="276"/>
      <c r="AB55" s="319"/>
    </row>
    <row r="56" spans="1:28" ht="28">
      <c r="A56" s="228"/>
      <c r="B56" s="228"/>
      <c r="C56" s="225"/>
      <c r="D56" s="228"/>
      <c r="E56" s="225"/>
      <c r="F56" s="225"/>
      <c r="G56" s="231"/>
      <c r="H56" s="234"/>
      <c r="I56" s="231"/>
      <c r="J56" s="339"/>
      <c r="K56" s="268"/>
      <c r="L56" s="341"/>
      <c r="M56" s="75" t="s">
        <v>36</v>
      </c>
      <c r="N56" s="41" t="s">
        <v>11</v>
      </c>
      <c r="O56" s="84">
        <f>IF(N56="SÍ",15,"0")</f>
        <v>15</v>
      </c>
      <c r="P56" s="344"/>
      <c r="Q56" s="223"/>
      <c r="R56" s="255"/>
      <c r="S56" s="311"/>
      <c r="T56" s="314"/>
      <c r="U56" s="334"/>
      <c r="V56" s="337"/>
      <c r="W56" s="271"/>
      <c r="X56" s="225"/>
      <c r="Y56" s="317"/>
      <c r="Z56" s="276"/>
      <c r="AA56" s="276"/>
      <c r="AB56" s="319"/>
    </row>
    <row r="57" spans="1:28" ht="28">
      <c r="A57" s="228"/>
      <c r="B57" s="228"/>
      <c r="C57" s="225"/>
      <c r="D57" s="228"/>
      <c r="E57" s="225"/>
      <c r="F57" s="225"/>
      <c r="G57" s="231"/>
      <c r="H57" s="234"/>
      <c r="I57" s="231"/>
      <c r="J57" s="339"/>
      <c r="K57" s="268"/>
      <c r="L57" s="341"/>
      <c r="M57" s="75" t="s">
        <v>5</v>
      </c>
      <c r="N57" s="41" t="s">
        <v>11</v>
      </c>
      <c r="O57" s="84">
        <f>IF(N57="SÍ",10,"0")</f>
        <v>10</v>
      </c>
      <c r="P57" s="344"/>
      <c r="Q57" s="223"/>
      <c r="R57" s="255"/>
      <c r="S57" s="311"/>
      <c r="T57" s="314"/>
      <c r="U57" s="334"/>
      <c r="V57" s="337"/>
      <c r="W57" s="271"/>
      <c r="X57" s="225"/>
      <c r="Y57" s="317"/>
      <c r="Z57" s="276"/>
      <c r="AA57" s="276"/>
      <c r="AB57" s="319"/>
    </row>
    <row r="58" spans="1:28" ht="56" customHeight="1">
      <c r="A58" s="229"/>
      <c r="B58" s="229"/>
      <c r="C58" s="225"/>
      <c r="D58" s="229"/>
      <c r="E58" s="225"/>
      <c r="F58" s="225"/>
      <c r="G58" s="232"/>
      <c r="H58" s="235"/>
      <c r="I58" s="232"/>
      <c r="J58" s="339"/>
      <c r="K58" s="269"/>
      <c r="L58" s="342"/>
      <c r="M58" s="78" t="s">
        <v>35</v>
      </c>
      <c r="N58" s="41" t="s">
        <v>12</v>
      </c>
      <c r="O58" s="84" t="str">
        <f>IF(N58="SÍ",30,"0")</f>
        <v>0</v>
      </c>
      <c r="P58" s="345"/>
      <c r="Q58" s="308"/>
      <c r="R58" s="309"/>
      <c r="S58" s="312"/>
      <c r="T58" s="315"/>
      <c r="U58" s="335"/>
      <c r="V58" s="338"/>
      <c r="W58" s="272"/>
      <c r="X58" s="226"/>
      <c r="Y58" s="317"/>
      <c r="Z58" s="276"/>
      <c r="AA58" s="276"/>
      <c r="AB58" s="319"/>
    </row>
    <row r="59" spans="1:28" ht="28" customHeight="1">
      <c r="A59" s="358" t="s">
        <v>146</v>
      </c>
      <c r="B59" s="358" t="s">
        <v>147</v>
      </c>
      <c r="C59" s="350" t="s">
        <v>148</v>
      </c>
      <c r="D59" s="355" t="s">
        <v>67</v>
      </c>
      <c r="E59" s="341" t="s">
        <v>149</v>
      </c>
      <c r="F59" s="341" t="s">
        <v>150</v>
      </c>
      <c r="G59" s="230" t="s">
        <v>15</v>
      </c>
      <c r="H59" s="233" t="str">
        <f>IF(G59="(1) RARA VEZ","1", IF(G59="(2) IMPROBABLE","2",IF(G59="(3) POSIBLE","3",IF(G59="(4) PROBABLE","4",IF(G59="(5) CASI SEGURO","5","")))))</f>
        <v>3</v>
      </c>
      <c r="I59" s="230" t="s">
        <v>66</v>
      </c>
      <c r="J59" s="339" t="str">
        <f>IF(I59="(1) INSIGNIFICANTE","1",IF(I59="(2) MENOR","2",IF(I59="(3) MODERADO","3",IF(I59="(4) MAYOR","4",IF(I59="(5) CATASTRÓFICO","5","")))))</f>
        <v>3</v>
      </c>
      <c r="K59" s="263">
        <f>+H59*J59</f>
        <v>9</v>
      </c>
      <c r="L59" s="340" t="s">
        <v>151</v>
      </c>
      <c r="M59" s="80" t="s">
        <v>6</v>
      </c>
      <c r="N59" s="81" t="s">
        <v>11</v>
      </c>
      <c r="O59" s="74">
        <f>IF(N59="SÍ",15,"0")</f>
        <v>15</v>
      </c>
      <c r="P59" s="343">
        <f>SUM(O59:O65)</f>
        <v>45</v>
      </c>
      <c r="Q59" s="222">
        <f>IF(AND(P59&gt;=0,P59&lt;=50),0,IF(AND(P59&gt;50,P59&lt;=75),1,IF(AND(P59&gt;75,P59&lt;=100),2,"REVISAR")))</f>
        <v>0</v>
      </c>
      <c r="R59" s="254" t="s">
        <v>9</v>
      </c>
      <c r="S59" s="310">
        <f>IF(R59="PROBABILIDAD",H59-Q59,J59-Q59)</f>
        <v>3</v>
      </c>
      <c r="T59" s="313">
        <f>IF($S59&lt;=0,1,$S59)</f>
        <v>3</v>
      </c>
      <c r="U59" s="333" t="str">
        <f>IF(AND($R59="PROBABILIDAD",$T59=1),$AH$2,IF(AND(R59="PROBABILIDAD",$T59=2),$AH$3,IF(AND($R59="PROBABILIDAD",$T59=3),$AH$4,IF(AND($R59="PROBABILIDAD",$T59=4),#REF!,IF(AND($R59="PROBABILIDAD",$T59=5),#REF!,$G59)))))</f>
        <v>(3) POSIBLE</v>
      </c>
      <c r="V59" s="336" t="str">
        <f>IF(AND($R59="IMPACTO",$T59=1),$AG$2,IF(AND(R59="IMPACTO",$T59=2),$AG$3,IF(AND($R59="IMPACTO",$T59=3),$AG$4,IF(AND($R59="IMPACTO",$T59=4),$AG$5,IF(AND($R59="IMPACTO",$T59=5),$AG$6,I59)))))</f>
        <v>(3) MODERADO</v>
      </c>
      <c r="W59" s="259">
        <f>IF(R59="PROBABILIDAD",T59*J59,T59*H59)</f>
        <v>9</v>
      </c>
      <c r="X59" s="340" t="s">
        <v>152</v>
      </c>
      <c r="Y59" s="340" t="s">
        <v>153</v>
      </c>
      <c r="Z59" s="340" t="s">
        <v>154</v>
      </c>
      <c r="AA59" s="340" t="s">
        <v>155</v>
      </c>
      <c r="AB59" s="346"/>
    </row>
    <row r="60" spans="1:28" ht="28">
      <c r="A60" s="359"/>
      <c r="B60" s="359"/>
      <c r="C60" s="350"/>
      <c r="D60" s="356"/>
      <c r="E60" s="341"/>
      <c r="F60" s="341"/>
      <c r="G60" s="231"/>
      <c r="H60" s="234"/>
      <c r="I60" s="231"/>
      <c r="J60" s="339"/>
      <c r="K60" s="263"/>
      <c r="L60" s="341"/>
      <c r="M60" s="82" t="s">
        <v>7</v>
      </c>
      <c r="N60" s="83" t="s">
        <v>11</v>
      </c>
      <c r="O60" s="84">
        <f>IF(N60="SÍ",5,"0")</f>
        <v>5</v>
      </c>
      <c r="P60" s="344"/>
      <c r="Q60" s="223"/>
      <c r="R60" s="255"/>
      <c r="S60" s="311"/>
      <c r="T60" s="314"/>
      <c r="U60" s="334"/>
      <c r="V60" s="337"/>
      <c r="W60" s="259"/>
      <c r="X60" s="341"/>
      <c r="Y60" s="341"/>
      <c r="Z60" s="341"/>
      <c r="AA60" s="341"/>
      <c r="AB60" s="347"/>
    </row>
    <row r="61" spans="1:28" ht="24" customHeight="1">
      <c r="A61" s="359"/>
      <c r="B61" s="359"/>
      <c r="C61" s="350"/>
      <c r="D61" s="356"/>
      <c r="E61" s="341"/>
      <c r="F61" s="341"/>
      <c r="G61" s="231"/>
      <c r="H61" s="234"/>
      <c r="I61" s="231"/>
      <c r="J61" s="339"/>
      <c r="K61" s="268" t="str">
        <f>IF(AND(G59="(1) RARA VEZ",I59="(1) INSIGNIFICANTE"),"BAJA",IF(AND(G59="(1) RARA VEZ",I59="(2) MENOR"),"BAJA",IF(AND(G59="(2) IMPROBABLE",I59="(1) INSIGNIFICANTE"),"BAJA",IF(AND(G59="(3) POSIBLE",I59="(1) INSIGNIFICANTE"),"BAJA",IF(AND(G59="(4) PROBABLE",I59="(1) INSIGNIFICANTE"),"MODERADA",IF(AND(G59="(5) CASI SEGURO",I59="(1) INSIGNIFICANTE"),"ALTA",IF(AND(G59="(2) IMPROBABLE",I59="(2) MENOR"),"BAJA",IF(AND(G59="(3) POSIBLE",I59="(2) MENOR"),"MODERADA",IF(AND(G59="(4) PROBABLE",I59="(2) MENOR"),"ALTA",IF(AND(G59="(5) CASI SEGURO",I59="(2) MENOR"),"ALTA",IF(AND(G59="(1) RARA VEZ",I59="(3) MODERADO"),"MODERADA",IF(AND(G59="(2) IMPROBABLE",I59="(3) MODERADO"),"MODERADA",IF(AND(G59="(3) POSIBLE",I59="(3) MODERADO"),"ALTA",IF(AND(G59="(4) PROBABLE",I59="(3) MODERADO"),"ALTA",IF(AND(G59="(5) CASI SEGURO",I59="(3) MODERADO"),"EXTREMA",IF(AND(G59="(1) RARA VEZ",I59="(4) MAYOR"),"ALTA",IF(AND(G59="(2) IMPROBABLE",I59="(4) MAYOR"),"ALTA",IF(AND(G59="(3) POSIBLE",I59="(4) MAYOR"),"EXTREMA",IF(AND(G59="(4) PROBABLE",I59="(4) MAYOR"),"EXTREMA",IF(AND(G59="(5) CASI SEGURO",I59="(4) MAYOR"),"EXTREMA",IF(AND(G59="(1) RARA VEZ",I59="(5) CATASTRÓFICO"),"ALTA",IF(AND(G59="(2) IMPROBABLE",I59="(5) CATASTRÓFICO"),"EXTREMA",IF(AND(G59="(3) POSIBLE",I59="(5) CATASTRÓFICO"),"EXTREMA",IF(AND(G59="(4) PROBABLE",I59="(5) CATASTRÓFICO"),"EXTREMA",IF(AND(G59="(5) CASI SEGURO",I59="(5) CATASTRÓFICO"),"EXTREMA")))))))))))))))))))))))))</f>
        <v>ALTA</v>
      </c>
      <c r="L61" s="341"/>
      <c r="M61" s="85" t="s">
        <v>3</v>
      </c>
      <c r="N61" s="83" t="s">
        <v>12</v>
      </c>
      <c r="O61" s="84" t="str">
        <f>IF(N61="SÍ",15,"0")</f>
        <v>0</v>
      </c>
      <c r="P61" s="344"/>
      <c r="Q61" s="223"/>
      <c r="R61" s="255"/>
      <c r="S61" s="311"/>
      <c r="T61" s="314"/>
      <c r="U61" s="334"/>
      <c r="V61" s="337"/>
      <c r="W61" s="270" t="str">
        <f t="shared" ref="W61" si="7">IF(AND(U59="(1) RARA VEZ",V59="(1) INSIGNIFICANTE"),"BAJA",IF(AND(U59="(1) RARA VEZ",V59="(2) MENOR"),"BAJA",IF(AND(U59="(2) IMPROBABLE",V59="(1) INSIGNIFICANTE"),"BAJA",IF(AND(U59="(3) POSIBLE",V59="(1) INSIGNIFICANTE"),"BAJA",IF(AND(U59="(4) PROBABLE",V59="(1) INSIGNIFICANTE"),"MODERADA",IF(AND(U59="(5) CASI SEGURO",V59="(1) INSIGNIFICANTE"),"ALTA",IF(AND(U59="(2) IMPROBABLE",V59="(2) MENOR"),"BAJA",IF(AND(U59="(3) POSIBLE",V59="(2) MENOR"),"MODERADA",IF(AND(U59="(4) PROBABLE",V59="(2) MENOR"),"ALTA",IF(AND(U59="(5) CASI SEGURO",V59="(2) MENOR"),"ALTA",IF(AND(U59="(1) RARA VEZ",V59="(3) MODERADO"),"MODERADA",IF(AND(U59="(2) IMPROBABLE",V59="(3) MODERADO"),"MODERADA",IF(AND(U59="(3) POSIBLE",V59="(3) MODERADO"),"ALTA",IF(AND(U59="(4) PROBABLE",V59="(3) MODERADO"),"ALTA",IF(AND(U59="(5) CASI SEGURO",V59="(3) MODERADO"),"EXTREMA",IF(AND(U59="(1) RARA VEZ",V59="(4) MAYOR"),"ALTA",IF(AND(U59="(2) IMPROBABLE",V59="(4) MAYOR"),"ALTA",IF(AND(U59="(3) POSIBLE",V59="(4) MAYOR"),"EXTREMA",IF(AND(U59="(4) PROBABLE",V59="(4) MAYOR"),"EXTREMA",IF(AND(U59="(5) CASI SEGURO",V59="(4) MAYOR"),"EXTREMA",IF(AND(U59="(1) RARA VEZ",V59="(5) CATASTRÓFICO"),"ALTA",IF(AND(U59="(2) IMPROBABLE",V59="(5) CATASTRÓFICO"),"EXTREMA",IF(AND(U59="(3) POSIBLE",V59="(5) CATASTRÓFICO"),"EXTREMA",IF(AND(U59="(4) PROBABLE",V59="(5) CATASTRÓFICO"),"EXTREMA",IF(AND(U59="(5) CASI SEGURO",V59="(5) CATASTRÓFICO"),"EXTREMA")))))))))))))))))))))))))</f>
        <v>ALTA</v>
      </c>
      <c r="X61" s="341"/>
      <c r="Y61" s="341"/>
      <c r="Z61" s="341"/>
      <c r="AA61" s="341"/>
      <c r="AB61" s="347"/>
    </row>
    <row r="62" spans="1:28" ht="14">
      <c r="A62" s="359"/>
      <c r="B62" s="359"/>
      <c r="C62" s="350"/>
      <c r="D62" s="356"/>
      <c r="E62" s="341"/>
      <c r="F62" s="341"/>
      <c r="G62" s="231"/>
      <c r="H62" s="234"/>
      <c r="I62" s="231"/>
      <c r="J62" s="339"/>
      <c r="K62" s="268"/>
      <c r="L62" s="341"/>
      <c r="M62" s="85" t="s">
        <v>4</v>
      </c>
      <c r="N62" s="83" t="s">
        <v>11</v>
      </c>
      <c r="O62" s="84">
        <f>IF(N62="SÍ",10,"0")</f>
        <v>10</v>
      </c>
      <c r="P62" s="344"/>
      <c r="Q62" s="223"/>
      <c r="R62" s="255"/>
      <c r="S62" s="311"/>
      <c r="T62" s="314"/>
      <c r="U62" s="334"/>
      <c r="V62" s="337"/>
      <c r="W62" s="271"/>
      <c r="X62" s="341"/>
      <c r="Y62" s="341"/>
      <c r="Z62" s="341"/>
      <c r="AA62" s="341"/>
      <c r="AB62" s="347"/>
    </row>
    <row r="63" spans="1:28" ht="28">
      <c r="A63" s="359"/>
      <c r="B63" s="359"/>
      <c r="C63" s="350"/>
      <c r="D63" s="356"/>
      <c r="E63" s="341"/>
      <c r="F63" s="341"/>
      <c r="G63" s="231"/>
      <c r="H63" s="234"/>
      <c r="I63" s="231"/>
      <c r="J63" s="339"/>
      <c r="K63" s="268"/>
      <c r="L63" s="341"/>
      <c r="M63" s="82" t="s">
        <v>36</v>
      </c>
      <c r="N63" s="83" t="s">
        <v>11</v>
      </c>
      <c r="O63" s="84">
        <f>IF(N63="SÍ",15,"0")</f>
        <v>15</v>
      </c>
      <c r="P63" s="344"/>
      <c r="Q63" s="223"/>
      <c r="R63" s="255"/>
      <c r="S63" s="311"/>
      <c r="T63" s="314"/>
      <c r="U63" s="334"/>
      <c r="V63" s="337"/>
      <c r="W63" s="271"/>
      <c r="X63" s="341"/>
      <c r="Y63" s="341"/>
      <c r="Z63" s="341"/>
      <c r="AA63" s="341"/>
      <c r="AB63" s="347"/>
    </row>
    <row r="64" spans="1:28" ht="28">
      <c r="A64" s="359"/>
      <c r="B64" s="359"/>
      <c r="C64" s="350"/>
      <c r="D64" s="356"/>
      <c r="E64" s="341"/>
      <c r="F64" s="341"/>
      <c r="G64" s="231"/>
      <c r="H64" s="234"/>
      <c r="I64" s="231"/>
      <c r="J64" s="339"/>
      <c r="K64" s="268"/>
      <c r="L64" s="341"/>
      <c r="M64" s="82" t="s">
        <v>5</v>
      </c>
      <c r="N64" s="83" t="s">
        <v>156</v>
      </c>
      <c r="O64" s="84" t="str">
        <f>IF(N64="SÍ",10,"0")</f>
        <v>0</v>
      </c>
      <c r="P64" s="344"/>
      <c r="Q64" s="223"/>
      <c r="R64" s="255"/>
      <c r="S64" s="311"/>
      <c r="T64" s="314"/>
      <c r="U64" s="334"/>
      <c r="V64" s="337"/>
      <c r="W64" s="271"/>
      <c r="X64" s="341"/>
      <c r="Y64" s="341"/>
      <c r="Z64" s="341"/>
      <c r="AA64" s="341"/>
      <c r="AB64" s="347"/>
    </row>
    <row r="65" spans="1:28" ht="57" customHeight="1" thickBot="1">
      <c r="A65" s="359"/>
      <c r="B65" s="359"/>
      <c r="C65" s="351"/>
      <c r="D65" s="357"/>
      <c r="E65" s="342"/>
      <c r="F65" s="342"/>
      <c r="G65" s="232"/>
      <c r="H65" s="235"/>
      <c r="I65" s="232"/>
      <c r="J65" s="339"/>
      <c r="K65" s="269"/>
      <c r="L65" s="342"/>
      <c r="M65" s="86" t="s">
        <v>35</v>
      </c>
      <c r="N65" s="83" t="s">
        <v>12</v>
      </c>
      <c r="O65" s="84" t="str">
        <f>IF(N65="SÍ",30,"0")</f>
        <v>0</v>
      </c>
      <c r="P65" s="345"/>
      <c r="Q65" s="308"/>
      <c r="R65" s="309"/>
      <c r="S65" s="312"/>
      <c r="T65" s="315"/>
      <c r="U65" s="335"/>
      <c r="V65" s="338"/>
      <c r="W65" s="272"/>
      <c r="X65" s="342"/>
      <c r="Y65" s="342"/>
      <c r="Z65" s="342"/>
      <c r="AA65" s="342"/>
      <c r="AB65" s="348"/>
    </row>
    <row r="66" spans="1:28" ht="28" customHeight="1">
      <c r="A66" s="359"/>
      <c r="B66" s="359"/>
      <c r="C66" s="349" t="s">
        <v>157</v>
      </c>
      <c r="D66" s="355" t="s">
        <v>67</v>
      </c>
      <c r="E66" s="349" t="s">
        <v>158</v>
      </c>
      <c r="F66" s="349" t="s">
        <v>159</v>
      </c>
      <c r="G66" s="230" t="s">
        <v>15</v>
      </c>
      <c r="H66" s="233" t="str">
        <f>IF(G66="(1) RARA VEZ","1", IF(G66="(2) IMPROBABLE","2",IF(G66="(3) POSIBLE","3",IF(G66="(4) PROBABLE","4",IF(G66="(5) CASI SEGURO","5","")))))</f>
        <v>3</v>
      </c>
      <c r="I66" s="230" t="s">
        <v>66</v>
      </c>
      <c r="J66" s="339" t="str">
        <f>IF(I66="(1) INSIGNIFICANTE","1",IF(I66="(2) MENOR","2",IF(I66="(3) MODERADO","3",IF(I66="(4) MAYOR","4",IF(I66="(5) CATASTRÓFICO","5","")))))</f>
        <v>3</v>
      </c>
      <c r="K66" s="263">
        <f>+H66*J66</f>
        <v>9</v>
      </c>
      <c r="L66" s="349" t="s">
        <v>160</v>
      </c>
      <c r="M66" s="87" t="s">
        <v>6</v>
      </c>
      <c r="N66" s="88" t="s">
        <v>12</v>
      </c>
      <c r="O66" s="74" t="str">
        <f>IF(N66="SÍ",15,"0")</f>
        <v>0</v>
      </c>
      <c r="P66" s="343">
        <f>SUM(O66:O72)</f>
        <v>10</v>
      </c>
      <c r="Q66" s="222">
        <f>IF(AND(P66&gt;=0,P66&lt;=50),0,IF(AND(P66&gt;50,P66&lt;=75),1,IF(AND(P66&gt;75,P66&lt;=100),2,"REVISAR")))</f>
        <v>0</v>
      </c>
      <c r="R66" s="254" t="s">
        <v>9</v>
      </c>
      <c r="S66" s="310">
        <f>IF(R66="PROBABILIDAD",H66-Q66,J66-Q66)</f>
        <v>3</v>
      </c>
      <c r="T66" s="313">
        <f>IF($S66&lt;=0,1,$S66)</f>
        <v>3</v>
      </c>
      <c r="U66" s="333" t="str">
        <f>IF(AND($R66="PROBABILIDAD",$T66=1),$AH$2,IF(AND(R66="PROBABILIDAD",$T66=2),$AH$3,IF(AND($R66="PROBABILIDAD",$T66=3),$AH$4,IF(AND($R66="PROBABILIDAD",$T66=4),#REF!,IF(AND($R66="PROBABILIDAD",$T66=5),#REF!,$G66)))))</f>
        <v>(3) POSIBLE</v>
      </c>
      <c r="V66" s="336" t="str">
        <f>IF(AND($R66="IMPACTO",$T66=1),$AG$2,IF(AND(R66="IMPACTO",$T66=2),$AG$3,IF(AND($R66="IMPACTO",$T66=3),$AG$4,IF(AND($R66="IMPACTO",$T66=4),$AG$5,IF(AND($R66="IMPACTO",$T66=5),$AG$6,I66)))))</f>
        <v>(3) MODERADO</v>
      </c>
      <c r="W66" s="259">
        <f>IF(R66="PROBABILIDAD",T66*J66,T66*H66)</f>
        <v>9</v>
      </c>
      <c r="X66" s="340" t="s">
        <v>161</v>
      </c>
      <c r="Y66" s="349" t="s">
        <v>153</v>
      </c>
      <c r="Z66" s="349" t="s">
        <v>162</v>
      </c>
      <c r="AA66" s="349" t="s">
        <v>163</v>
      </c>
      <c r="AB66" s="352"/>
    </row>
    <row r="67" spans="1:28" ht="28">
      <c r="A67" s="359"/>
      <c r="B67" s="359"/>
      <c r="C67" s="350"/>
      <c r="D67" s="356"/>
      <c r="E67" s="350"/>
      <c r="F67" s="350"/>
      <c r="G67" s="231"/>
      <c r="H67" s="234"/>
      <c r="I67" s="231"/>
      <c r="J67" s="339"/>
      <c r="K67" s="263"/>
      <c r="L67" s="350"/>
      <c r="M67" s="89" t="s">
        <v>7</v>
      </c>
      <c r="N67" s="88" t="s">
        <v>12</v>
      </c>
      <c r="O67" s="84" t="str">
        <f>IF(N67="SÍ",5,"0")</f>
        <v>0</v>
      </c>
      <c r="P67" s="344"/>
      <c r="Q67" s="223"/>
      <c r="R67" s="255"/>
      <c r="S67" s="311"/>
      <c r="T67" s="314"/>
      <c r="U67" s="334"/>
      <c r="V67" s="337"/>
      <c r="W67" s="259"/>
      <c r="X67" s="341"/>
      <c r="Y67" s="350"/>
      <c r="Z67" s="350"/>
      <c r="AA67" s="350"/>
      <c r="AB67" s="353"/>
    </row>
    <row r="68" spans="1:28" ht="14">
      <c r="A68" s="359"/>
      <c r="B68" s="359"/>
      <c r="C68" s="350"/>
      <c r="D68" s="356"/>
      <c r="E68" s="350"/>
      <c r="F68" s="350"/>
      <c r="G68" s="231"/>
      <c r="H68" s="234"/>
      <c r="I68" s="231"/>
      <c r="J68" s="339"/>
      <c r="K68" s="268" t="str">
        <f>IF(AND(G66="(1) RARA VEZ",I66="(1) INSIGNIFICANTE"),"BAJA",IF(AND(G66="(1) RARA VEZ",I66="(2) MENOR"),"BAJA",IF(AND(G66="(2) IMPROBABLE",I66="(1) INSIGNIFICANTE"),"BAJA",IF(AND(G66="(3) POSIBLE",I66="(1) INSIGNIFICANTE"),"BAJA",IF(AND(G66="(4) PROBABLE",I66="(1) INSIGNIFICANTE"),"MODERADA",IF(AND(G66="(5) CASI SEGURO",I66="(1) INSIGNIFICANTE"),"ALTA",IF(AND(G66="(2) IMPROBABLE",I66="(2) MENOR"),"BAJA",IF(AND(G66="(3) POSIBLE",I66="(2) MENOR"),"MODERADA",IF(AND(G66="(4) PROBABLE",I66="(2) MENOR"),"ALTA",IF(AND(G66="(5) CASI SEGURO",I66="(2) MENOR"),"ALTA",IF(AND(G66="(1) RARA VEZ",I66="(3) MODERADO"),"MODERADA",IF(AND(G66="(2) IMPROBABLE",I66="(3) MODERADO"),"MODERADA",IF(AND(G66="(3) POSIBLE",I66="(3) MODERADO"),"ALTA",IF(AND(G66="(4) PROBABLE",I66="(3) MODERADO"),"ALTA",IF(AND(G66="(5) CASI SEGURO",I66="(3) MODERADO"),"EXTREMA",IF(AND(G66="(1) RARA VEZ",I66="(4) MAYOR"),"ALTA",IF(AND(G66="(2) IMPROBABLE",I66="(4) MAYOR"),"ALTA",IF(AND(G66="(3) POSIBLE",I66="(4) MAYOR"),"EXTREMA",IF(AND(G66="(4) PROBABLE",I66="(4) MAYOR"),"EXTREMA",IF(AND(G66="(5) CASI SEGURO",I66="(4) MAYOR"),"EXTREMA",IF(AND(G66="(1) RARA VEZ",I66="(5) CATASTRÓFICO"),"ALTA",IF(AND(G66="(2) IMPROBABLE",I66="(5) CATASTRÓFICO"),"EXTREMA",IF(AND(G66="(3) POSIBLE",I66="(5) CATASTRÓFICO"),"EXTREMA",IF(AND(G66="(4) PROBABLE",I66="(5) CATASTRÓFICO"),"EXTREMA",IF(AND(G66="(5) CASI SEGURO",I66="(5) CATASTRÓFICO"),"EXTREMA")))))))))))))))))))))))))</f>
        <v>ALTA</v>
      </c>
      <c r="L68" s="350"/>
      <c r="M68" s="90" t="s">
        <v>3</v>
      </c>
      <c r="N68" s="88" t="s">
        <v>12</v>
      </c>
      <c r="O68" s="84" t="str">
        <f>IF(N68="SÍ",15,"0")</f>
        <v>0</v>
      </c>
      <c r="P68" s="344"/>
      <c r="Q68" s="223"/>
      <c r="R68" s="255"/>
      <c r="S68" s="311"/>
      <c r="T68" s="314"/>
      <c r="U68" s="334"/>
      <c r="V68" s="337"/>
      <c r="W68" s="270" t="str">
        <f t="shared" ref="W68" si="8">IF(AND(U66="(1) RARA VEZ",V66="(1) INSIGNIFICANTE"),"BAJA",IF(AND(U66="(1) RARA VEZ",V66="(2) MENOR"),"BAJA",IF(AND(U66="(2) IMPROBABLE",V66="(1) INSIGNIFICANTE"),"BAJA",IF(AND(U66="(3) POSIBLE",V66="(1) INSIGNIFICANTE"),"BAJA",IF(AND(U66="(4) PROBABLE",V66="(1) INSIGNIFICANTE"),"MODERADA",IF(AND(U66="(5) CASI SEGURO",V66="(1) INSIGNIFICANTE"),"ALTA",IF(AND(U66="(2) IMPROBABLE",V66="(2) MENOR"),"BAJA",IF(AND(U66="(3) POSIBLE",V66="(2) MENOR"),"MODERADA",IF(AND(U66="(4) PROBABLE",V66="(2) MENOR"),"ALTA",IF(AND(U66="(5) CASI SEGURO",V66="(2) MENOR"),"ALTA",IF(AND(U66="(1) RARA VEZ",V66="(3) MODERADO"),"MODERADA",IF(AND(U66="(2) IMPROBABLE",V66="(3) MODERADO"),"MODERADA",IF(AND(U66="(3) POSIBLE",V66="(3) MODERADO"),"ALTA",IF(AND(U66="(4) PROBABLE",V66="(3) MODERADO"),"ALTA",IF(AND(U66="(5) CASI SEGURO",V66="(3) MODERADO"),"EXTREMA",IF(AND(U66="(1) RARA VEZ",V66="(4) MAYOR"),"ALTA",IF(AND(U66="(2) IMPROBABLE",V66="(4) MAYOR"),"ALTA",IF(AND(U66="(3) POSIBLE",V66="(4) MAYOR"),"EXTREMA",IF(AND(U66="(4) PROBABLE",V66="(4) MAYOR"),"EXTREMA",IF(AND(U66="(5) CASI SEGURO",V66="(4) MAYOR"),"EXTREMA",IF(AND(U66="(1) RARA VEZ",V66="(5) CATASTRÓFICO"),"ALTA",IF(AND(U66="(2) IMPROBABLE",V66="(5) CATASTRÓFICO"),"EXTREMA",IF(AND(U66="(3) POSIBLE",V66="(5) CATASTRÓFICO"),"EXTREMA",IF(AND(U66="(4) PROBABLE",V66="(5) CATASTRÓFICO"),"EXTREMA",IF(AND(U66="(5) CASI SEGURO",V66="(5) CATASTRÓFICO"),"EXTREMA")))))))))))))))))))))))))</f>
        <v>ALTA</v>
      </c>
      <c r="X68" s="341"/>
      <c r="Y68" s="350"/>
      <c r="Z68" s="350"/>
      <c r="AA68" s="350"/>
      <c r="AB68" s="353"/>
    </row>
    <row r="69" spans="1:28" ht="14">
      <c r="A69" s="359"/>
      <c r="B69" s="359"/>
      <c r="C69" s="350"/>
      <c r="D69" s="356"/>
      <c r="E69" s="350"/>
      <c r="F69" s="350"/>
      <c r="G69" s="231"/>
      <c r="H69" s="234"/>
      <c r="I69" s="231"/>
      <c r="J69" s="339"/>
      <c r="K69" s="268"/>
      <c r="L69" s="350"/>
      <c r="M69" s="90" t="s">
        <v>4</v>
      </c>
      <c r="N69" s="88" t="s">
        <v>11</v>
      </c>
      <c r="O69" s="84">
        <f>IF(N69="SÍ",10,"0")</f>
        <v>10</v>
      </c>
      <c r="P69" s="344"/>
      <c r="Q69" s="223"/>
      <c r="R69" s="255"/>
      <c r="S69" s="311"/>
      <c r="T69" s="314"/>
      <c r="U69" s="334"/>
      <c r="V69" s="337"/>
      <c r="W69" s="271"/>
      <c r="X69" s="341"/>
      <c r="Y69" s="350"/>
      <c r="Z69" s="350"/>
      <c r="AA69" s="350"/>
      <c r="AB69" s="353"/>
    </row>
    <row r="70" spans="1:28" ht="28">
      <c r="A70" s="359"/>
      <c r="B70" s="359"/>
      <c r="C70" s="350"/>
      <c r="D70" s="356"/>
      <c r="E70" s="350"/>
      <c r="F70" s="350"/>
      <c r="G70" s="231"/>
      <c r="H70" s="234"/>
      <c r="I70" s="231"/>
      <c r="J70" s="339"/>
      <c r="K70" s="268"/>
      <c r="L70" s="350"/>
      <c r="M70" s="89" t="s">
        <v>36</v>
      </c>
      <c r="N70" s="88" t="s">
        <v>12</v>
      </c>
      <c r="O70" s="84" t="str">
        <f>IF(N70="SÍ",15,"0")</f>
        <v>0</v>
      </c>
      <c r="P70" s="344"/>
      <c r="Q70" s="223"/>
      <c r="R70" s="255"/>
      <c r="S70" s="311"/>
      <c r="T70" s="314"/>
      <c r="U70" s="334"/>
      <c r="V70" s="337"/>
      <c r="W70" s="271"/>
      <c r="X70" s="341"/>
      <c r="Y70" s="350"/>
      <c r="Z70" s="350"/>
      <c r="AA70" s="350"/>
      <c r="AB70" s="353"/>
    </row>
    <row r="71" spans="1:28" ht="28">
      <c r="A71" s="359"/>
      <c r="B71" s="359"/>
      <c r="C71" s="350"/>
      <c r="D71" s="356"/>
      <c r="E71" s="350"/>
      <c r="F71" s="350"/>
      <c r="G71" s="231"/>
      <c r="H71" s="234"/>
      <c r="I71" s="231"/>
      <c r="J71" s="339"/>
      <c r="K71" s="268"/>
      <c r="L71" s="350"/>
      <c r="M71" s="89" t="s">
        <v>5</v>
      </c>
      <c r="N71" s="88" t="s">
        <v>12</v>
      </c>
      <c r="O71" s="84" t="str">
        <f>IF(N71="SÍ",10,"0")</f>
        <v>0</v>
      </c>
      <c r="P71" s="344"/>
      <c r="Q71" s="223"/>
      <c r="R71" s="255"/>
      <c r="S71" s="311"/>
      <c r="T71" s="314"/>
      <c r="U71" s="334"/>
      <c r="V71" s="337"/>
      <c r="W71" s="271"/>
      <c r="X71" s="341"/>
      <c r="Y71" s="350"/>
      <c r="Z71" s="350"/>
      <c r="AA71" s="350"/>
      <c r="AB71" s="353"/>
    </row>
    <row r="72" spans="1:28" ht="57" customHeight="1" thickBot="1">
      <c r="A72" s="359"/>
      <c r="B72" s="359"/>
      <c r="C72" s="351"/>
      <c r="D72" s="357"/>
      <c r="E72" s="351"/>
      <c r="F72" s="351"/>
      <c r="G72" s="232"/>
      <c r="H72" s="235"/>
      <c r="I72" s="232"/>
      <c r="J72" s="339"/>
      <c r="K72" s="269"/>
      <c r="L72" s="351"/>
      <c r="M72" s="91" t="s">
        <v>35</v>
      </c>
      <c r="N72" s="88" t="s">
        <v>12</v>
      </c>
      <c r="O72" s="84" t="str">
        <f>IF(N72="SÍ",30,"0")</f>
        <v>0</v>
      </c>
      <c r="P72" s="345"/>
      <c r="Q72" s="308"/>
      <c r="R72" s="309"/>
      <c r="S72" s="312"/>
      <c r="T72" s="315"/>
      <c r="U72" s="335"/>
      <c r="V72" s="338"/>
      <c r="W72" s="272"/>
      <c r="X72" s="342"/>
      <c r="Y72" s="351"/>
      <c r="Z72" s="351"/>
      <c r="AA72" s="351"/>
      <c r="AB72" s="354"/>
    </row>
    <row r="73" spans="1:28" ht="28" customHeight="1">
      <c r="A73" s="359"/>
      <c r="B73" s="359"/>
      <c r="C73" s="349" t="s">
        <v>164</v>
      </c>
      <c r="D73" s="355" t="s">
        <v>67</v>
      </c>
      <c r="E73" s="349" t="s">
        <v>165</v>
      </c>
      <c r="F73" s="349" t="s">
        <v>166</v>
      </c>
      <c r="G73" s="230" t="s">
        <v>14</v>
      </c>
      <c r="H73" s="233" t="str">
        <f>IF(G73="(1) RARA VEZ","1", IF(G73="(2) IMPROBABLE","2",IF(G73="(3) POSIBLE","3",IF(G73="(4) PROBABLE","4",IF(G73="(5) CASI SEGURO","5","")))))</f>
        <v>2</v>
      </c>
      <c r="I73" s="230" t="s">
        <v>64</v>
      </c>
      <c r="J73" s="339" t="str">
        <f>IF(I73="(1) INSIGNIFICANTE","1",IF(I73="(2) MENOR","2",IF(I73="(3) MODERADO","3",IF(I73="(4) MAYOR","4",IF(I73="(5) CATASTRÓFICO","5","")))))</f>
        <v>2</v>
      </c>
      <c r="K73" s="263">
        <f>+H73*J73</f>
        <v>4</v>
      </c>
      <c r="L73" s="361" t="s">
        <v>167</v>
      </c>
      <c r="M73" s="87" t="s">
        <v>6</v>
      </c>
      <c r="N73" s="88" t="s">
        <v>156</v>
      </c>
      <c r="O73" s="74" t="str">
        <f>IF(N73="SÍ",15,"0")</f>
        <v>0</v>
      </c>
      <c r="P73" s="343">
        <f>SUM(O73:O79)</f>
        <v>10</v>
      </c>
      <c r="Q73" s="222">
        <f>IF(AND(P73&gt;=0,P73&lt;=50),0,IF(AND(P73&gt;50,P73&lt;=75),1,IF(AND(P73&gt;75,P73&lt;=100),2,"REVISAR")))</f>
        <v>0</v>
      </c>
      <c r="R73" s="254" t="s">
        <v>9</v>
      </c>
      <c r="S73" s="310">
        <f>IF(R73="PROBABILIDAD",H73-Q73,J73-Q73)</f>
        <v>2</v>
      </c>
      <c r="T73" s="313">
        <f>IF($S73&lt;=0,1,$S73)</f>
        <v>2</v>
      </c>
      <c r="U73" s="333" t="str">
        <f>IF(AND($R73="PROBABILIDAD",$T73=1),$AH$2,IF(AND(R73="PROBABILIDAD",$T73=2),$AH$3,IF(AND($R73="PROBABILIDAD",$T73=3),$AH$4,IF(AND($R73="PROBABILIDAD",$T73=4),#REF!,IF(AND($R73="PROBABILIDAD",$T73=5),#REF!,$G73)))))</f>
        <v>(2) IMPROBABLE</v>
      </c>
      <c r="V73" s="336" t="str">
        <f>IF(AND($R73="IMPACTO",$T73=1),$AG$2,IF(AND(R73="IMPACTO",$T73=2),$AG$3,IF(AND($R73="IMPACTO",$T73=3),$AG$4,IF(AND($R73="IMPACTO",$T73=4),$AG$5,IF(AND($R73="IMPACTO",$T73=5),$AG$6,I73)))))</f>
        <v>(2) MENOR</v>
      </c>
      <c r="W73" s="259">
        <f t="shared" ref="W73" si="9">IF(R73="PROBABILIDAD",T73*J73,T73*H73)</f>
        <v>4</v>
      </c>
      <c r="X73" s="340" t="s">
        <v>168</v>
      </c>
      <c r="Y73" s="349" t="s">
        <v>153</v>
      </c>
      <c r="Z73" s="349" t="s">
        <v>169</v>
      </c>
      <c r="AA73" s="349" t="s">
        <v>170</v>
      </c>
      <c r="AB73" s="352"/>
    </row>
    <row r="74" spans="1:28" ht="28">
      <c r="A74" s="359"/>
      <c r="B74" s="359"/>
      <c r="C74" s="350"/>
      <c r="D74" s="356"/>
      <c r="E74" s="350"/>
      <c r="F74" s="350"/>
      <c r="G74" s="231"/>
      <c r="H74" s="234"/>
      <c r="I74" s="231"/>
      <c r="J74" s="339"/>
      <c r="K74" s="263"/>
      <c r="L74" s="362"/>
      <c r="M74" s="89" t="s">
        <v>7</v>
      </c>
      <c r="N74" s="88" t="s">
        <v>156</v>
      </c>
      <c r="O74" s="84" t="str">
        <f>IF(N74="SÍ",5,"0")</f>
        <v>0</v>
      </c>
      <c r="P74" s="344"/>
      <c r="Q74" s="223"/>
      <c r="R74" s="255"/>
      <c r="S74" s="311"/>
      <c r="T74" s="314"/>
      <c r="U74" s="334"/>
      <c r="V74" s="337"/>
      <c r="W74" s="259"/>
      <c r="X74" s="341"/>
      <c r="Y74" s="350"/>
      <c r="Z74" s="350"/>
      <c r="AA74" s="350"/>
      <c r="AB74" s="353"/>
    </row>
    <row r="75" spans="1:28" ht="14">
      <c r="A75" s="359"/>
      <c r="B75" s="359"/>
      <c r="C75" s="350"/>
      <c r="D75" s="356"/>
      <c r="E75" s="350"/>
      <c r="F75" s="350"/>
      <c r="G75" s="231"/>
      <c r="H75" s="234"/>
      <c r="I75" s="231"/>
      <c r="J75" s="339"/>
      <c r="K75" s="268" t="str">
        <f>IF(AND(G73="(1) RARA VEZ",I73="(1) INSIGNIFICANTE"),"BAJA",IF(AND(G73="(1) RARA VEZ",I73="(2) MENOR"),"BAJA",IF(AND(G73="(2) IMPROBABLE",I73="(1) INSIGNIFICANTE"),"BAJA",IF(AND(G73="(3) POSIBLE",I73="(1) INSIGNIFICANTE"),"BAJA",IF(AND(G73="(4) PROBABLE",I73="(1) INSIGNIFICANTE"),"MODERADA",IF(AND(G73="(5) CASI SEGURO",I73="(1) INSIGNIFICANTE"),"ALTA",IF(AND(G73="(2) IMPROBABLE",I73="(2) MENOR"),"BAJA",IF(AND(G73="(3) POSIBLE",I73="(2) MENOR"),"MODERADA",IF(AND(G73="(4) PROBABLE",I73="(2) MENOR"),"ALTA",IF(AND(G73="(5) CASI SEGURO",I73="(2) MENOR"),"ALTA",IF(AND(G73="(1) RARA VEZ",I73="(3) MODERADO"),"MODERADA",IF(AND(G73="(2) IMPROBABLE",I73="(3) MODERADO"),"MODERADA",IF(AND(G73="(3) POSIBLE",I73="(3) MODERADO"),"ALTA",IF(AND(G73="(4) PROBABLE",I73="(3) MODERADO"),"ALTA",IF(AND(G73="(5) CASI SEGURO",I73="(3) MODERADO"),"EXTREMA",IF(AND(G73="(1) RARA VEZ",I73="(4) MAYOR"),"ALTA",IF(AND(G73="(2) IMPROBABLE",I73="(4) MAYOR"),"ALTA",IF(AND(G73="(3) POSIBLE",I73="(4) MAYOR"),"EXTREMA",IF(AND(G73="(4) PROBABLE",I73="(4) MAYOR"),"EXTREMA",IF(AND(G73="(5) CASI SEGURO",I73="(4) MAYOR"),"EXTREMA",IF(AND(G73="(1) RARA VEZ",I73="(5) CATASTRÓFICO"),"ALTA",IF(AND(G73="(2) IMPROBABLE",I73="(5) CATASTRÓFICO"),"EXTREMA",IF(AND(G73="(3) POSIBLE",I73="(5) CATASTRÓFICO"),"EXTREMA",IF(AND(G73="(4) PROBABLE",I73="(5) CATASTRÓFICO"),"EXTREMA",IF(AND(G73="(5) CASI SEGURO",I73="(5) CATASTRÓFICO"),"EXTREMA")))))))))))))))))))))))))</f>
        <v>BAJA</v>
      </c>
      <c r="L75" s="362"/>
      <c r="M75" s="90" t="s">
        <v>3</v>
      </c>
      <c r="N75" s="88" t="s">
        <v>12</v>
      </c>
      <c r="O75" s="84" t="str">
        <f>IF(N75="SÍ",15,"0")</f>
        <v>0</v>
      </c>
      <c r="P75" s="344"/>
      <c r="Q75" s="223"/>
      <c r="R75" s="255"/>
      <c r="S75" s="311"/>
      <c r="T75" s="314"/>
      <c r="U75" s="334"/>
      <c r="V75" s="337"/>
      <c r="W75" s="270" t="str">
        <f t="shared" ref="W75" si="10">IF(AND(U73="(1) RARA VEZ",V73="(1) INSIGNIFICANTE"),"BAJA",IF(AND(U73="(1) RARA VEZ",V73="(2) MENOR"),"BAJA",IF(AND(U73="(2) IMPROBABLE",V73="(1) INSIGNIFICANTE"),"BAJA",IF(AND(U73="(3) POSIBLE",V73="(1) INSIGNIFICANTE"),"BAJA",IF(AND(U73="(4) PROBABLE",V73="(1) INSIGNIFICANTE"),"MODERADA",IF(AND(U73="(5) CASI SEGURO",V73="(1) INSIGNIFICANTE"),"ALTA",IF(AND(U73="(2) IMPROBABLE",V73="(2) MENOR"),"BAJA",IF(AND(U73="(3) POSIBLE",V73="(2) MENOR"),"MODERADA",IF(AND(U73="(4) PROBABLE",V73="(2) MENOR"),"ALTA",IF(AND(U73="(5) CASI SEGURO",V73="(2) MENOR"),"ALTA",IF(AND(U73="(1) RARA VEZ",V73="(3) MODERADO"),"MODERADA",IF(AND(U73="(2) IMPROBABLE",V73="(3) MODERADO"),"MODERADA",IF(AND(U73="(3) POSIBLE",V73="(3) MODERADO"),"ALTA",IF(AND(U73="(4) PROBABLE",V73="(3) MODERADO"),"ALTA",IF(AND(U73="(5) CASI SEGURO",V73="(3) MODERADO"),"EXTREMA",IF(AND(U73="(1) RARA VEZ",V73="(4) MAYOR"),"ALTA",IF(AND(U73="(2) IMPROBABLE",V73="(4) MAYOR"),"ALTA",IF(AND(U73="(3) POSIBLE",V73="(4) MAYOR"),"EXTREMA",IF(AND(U73="(4) PROBABLE",V73="(4) MAYOR"),"EXTREMA",IF(AND(U73="(5) CASI SEGURO",V73="(4) MAYOR"),"EXTREMA",IF(AND(U73="(1) RARA VEZ",V73="(5) CATASTRÓFICO"),"ALTA",IF(AND(U73="(2) IMPROBABLE",V73="(5) CATASTRÓFICO"),"EXTREMA",IF(AND(U73="(3) POSIBLE",V73="(5) CATASTRÓFICO"),"EXTREMA",IF(AND(U73="(4) PROBABLE",V73="(5) CATASTRÓFICO"),"EXTREMA",IF(AND(U73="(5) CASI SEGURO",V73="(5) CATASTRÓFICO"),"EXTREMA")))))))))))))))))))))))))</f>
        <v>BAJA</v>
      </c>
      <c r="X75" s="341"/>
      <c r="Y75" s="350"/>
      <c r="Z75" s="350"/>
      <c r="AA75" s="350"/>
      <c r="AB75" s="353"/>
    </row>
    <row r="76" spans="1:28" ht="14">
      <c r="A76" s="359"/>
      <c r="B76" s="359"/>
      <c r="C76" s="350"/>
      <c r="D76" s="356"/>
      <c r="E76" s="350"/>
      <c r="F76" s="350"/>
      <c r="G76" s="231"/>
      <c r="H76" s="234"/>
      <c r="I76" s="231"/>
      <c r="J76" s="339"/>
      <c r="K76" s="268"/>
      <c r="L76" s="362"/>
      <c r="M76" s="90" t="s">
        <v>4</v>
      </c>
      <c r="N76" s="88" t="s">
        <v>11</v>
      </c>
      <c r="O76" s="84">
        <f>IF(N76="SÍ",10,"0")</f>
        <v>10</v>
      </c>
      <c r="P76" s="344"/>
      <c r="Q76" s="223"/>
      <c r="R76" s="255"/>
      <c r="S76" s="311"/>
      <c r="T76" s="314"/>
      <c r="U76" s="334"/>
      <c r="V76" s="337"/>
      <c r="W76" s="271"/>
      <c r="X76" s="341"/>
      <c r="Y76" s="350"/>
      <c r="Z76" s="350"/>
      <c r="AA76" s="350"/>
      <c r="AB76" s="353"/>
    </row>
    <row r="77" spans="1:28" ht="28">
      <c r="A77" s="359"/>
      <c r="B77" s="359"/>
      <c r="C77" s="350"/>
      <c r="D77" s="356"/>
      <c r="E77" s="350"/>
      <c r="F77" s="350"/>
      <c r="G77" s="231"/>
      <c r="H77" s="234"/>
      <c r="I77" s="231"/>
      <c r="J77" s="339"/>
      <c r="K77" s="268"/>
      <c r="L77" s="362"/>
      <c r="M77" s="89" t="s">
        <v>36</v>
      </c>
      <c r="N77" s="88" t="s">
        <v>156</v>
      </c>
      <c r="O77" s="84" t="str">
        <f>IF(N77="SÍ",15,"0")</f>
        <v>0</v>
      </c>
      <c r="P77" s="344"/>
      <c r="Q77" s="223"/>
      <c r="R77" s="255"/>
      <c r="S77" s="311"/>
      <c r="T77" s="314"/>
      <c r="U77" s="334"/>
      <c r="V77" s="337"/>
      <c r="W77" s="271"/>
      <c r="X77" s="341"/>
      <c r="Y77" s="350"/>
      <c r="Z77" s="350"/>
      <c r="AA77" s="350"/>
      <c r="AB77" s="353"/>
    </row>
    <row r="78" spans="1:28" ht="28">
      <c r="A78" s="359"/>
      <c r="B78" s="359"/>
      <c r="C78" s="350"/>
      <c r="D78" s="356"/>
      <c r="E78" s="350"/>
      <c r="F78" s="350"/>
      <c r="G78" s="231"/>
      <c r="H78" s="234"/>
      <c r="I78" s="231"/>
      <c r="J78" s="339"/>
      <c r="K78" s="268"/>
      <c r="L78" s="362"/>
      <c r="M78" s="89" t="s">
        <v>5</v>
      </c>
      <c r="N78" s="88" t="s">
        <v>156</v>
      </c>
      <c r="O78" s="84" t="str">
        <f>IF(N78="SÍ",10,"0")</f>
        <v>0</v>
      </c>
      <c r="P78" s="344"/>
      <c r="Q78" s="223"/>
      <c r="R78" s="255"/>
      <c r="S78" s="311"/>
      <c r="T78" s="314"/>
      <c r="U78" s="334"/>
      <c r="V78" s="337"/>
      <c r="W78" s="271"/>
      <c r="X78" s="341"/>
      <c r="Y78" s="350"/>
      <c r="Z78" s="350"/>
      <c r="AA78" s="350"/>
      <c r="AB78" s="353"/>
    </row>
    <row r="79" spans="1:28" ht="57" customHeight="1" thickBot="1">
      <c r="A79" s="359"/>
      <c r="B79" s="359"/>
      <c r="C79" s="351"/>
      <c r="D79" s="357"/>
      <c r="E79" s="351"/>
      <c r="F79" s="351"/>
      <c r="G79" s="232"/>
      <c r="H79" s="235"/>
      <c r="I79" s="232"/>
      <c r="J79" s="339"/>
      <c r="K79" s="269"/>
      <c r="L79" s="363"/>
      <c r="M79" s="91" t="s">
        <v>35</v>
      </c>
      <c r="N79" s="88" t="s">
        <v>156</v>
      </c>
      <c r="O79" s="84" t="str">
        <f>IF(N79="SÍ",30,"0")</f>
        <v>0</v>
      </c>
      <c r="P79" s="345"/>
      <c r="Q79" s="308"/>
      <c r="R79" s="309"/>
      <c r="S79" s="312"/>
      <c r="T79" s="315"/>
      <c r="U79" s="335"/>
      <c r="V79" s="338"/>
      <c r="W79" s="272"/>
      <c r="X79" s="342"/>
      <c r="Y79" s="351"/>
      <c r="Z79" s="351"/>
      <c r="AA79" s="351"/>
      <c r="AB79" s="354"/>
    </row>
    <row r="80" spans="1:28" ht="28" customHeight="1">
      <c r="A80" s="359"/>
      <c r="B80" s="359"/>
      <c r="C80" s="340" t="s">
        <v>171</v>
      </c>
      <c r="D80" s="355" t="s">
        <v>67</v>
      </c>
      <c r="E80" s="340" t="s">
        <v>172</v>
      </c>
      <c r="F80" s="340" t="s">
        <v>173</v>
      </c>
      <c r="G80" s="230" t="s">
        <v>14</v>
      </c>
      <c r="H80" s="233" t="str">
        <f>IF(G80="(1) RARA VEZ","1", IF(G80="(2) IMPROBABLE","2",IF(G80="(3) POSIBLE","3",IF(G80="(4) PROBABLE","4",IF(G80="(5) CASI SEGURO","5","")))))</f>
        <v>2</v>
      </c>
      <c r="I80" s="230" t="s">
        <v>64</v>
      </c>
      <c r="J80" s="339" t="str">
        <f>IF(I80="(1) INSIGNIFICANTE","1",IF(I80="(2) MENOR","2",IF(I80="(3) MODERADO","3",IF(I80="(4) MAYOR","4",IF(I80="(5) CATASTRÓFICO","5","")))))</f>
        <v>2</v>
      </c>
      <c r="K80" s="263">
        <f>+H80*J80</f>
        <v>4</v>
      </c>
      <c r="L80" s="340" t="s">
        <v>174</v>
      </c>
      <c r="M80" s="92" t="s">
        <v>6</v>
      </c>
      <c r="N80" s="83" t="s">
        <v>156</v>
      </c>
      <c r="O80" s="74" t="str">
        <f>IF(N80="SÍ",15,"0")</f>
        <v>0</v>
      </c>
      <c r="P80" s="343">
        <f>SUM(O80:O86)</f>
        <v>10</v>
      </c>
      <c r="Q80" s="222">
        <f>IF(AND(P80&gt;=0,P80&lt;=50),0,IF(AND(P80&gt;50,P80&lt;=75),1,IF(AND(P80&gt;75,P80&lt;=100),2,"REVISAR")))</f>
        <v>0</v>
      </c>
      <c r="R80" s="254" t="s">
        <v>9</v>
      </c>
      <c r="S80" s="310">
        <f>IF(R80="PROBABILIDAD",H80-Q80,J80-Q80)</f>
        <v>2</v>
      </c>
      <c r="T80" s="313">
        <f>IF($S80&lt;=0,1,$S80)</f>
        <v>2</v>
      </c>
      <c r="U80" s="333" t="str">
        <f>IF(AND($R80="PROBABILIDAD",$T80=1),$AH$2,IF(AND(R80="PROBABILIDAD",$T80=2),$AH$3,IF(AND($R80="PROBABILIDAD",$T80=3),$AH$4,IF(AND($R80="PROBABILIDAD",$T80=4),#REF!,IF(AND($R80="PROBABILIDAD",$T80=5),#REF!,$G80)))))</f>
        <v>(2) IMPROBABLE</v>
      </c>
      <c r="V80" s="336" t="str">
        <f>IF(AND($R80="IMPACTO",$T80=1),$AG$2,IF(AND(R80="IMPACTO",$T80=2),$AG$3,IF(AND($R80="IMPACTO",$T80=3),$AG$4,IF(AND($R80="IMPACTO",$T80=4),$AG$5,IF(AND($R80="IMPACTO",$T80=5),$AG$6,I80)))))</f>
        <v>(2) MENOR</v>
      </c>
      <c r="W80" s="259">
        <f t="shared" ref="W80" si="11">IF(R80="PROBABILIDAD",T80*J80,T80*H80)</f>
        <v>4</v>
      </c>
      <c r="X80" s="340" t="s">
        <v>175</v>
      </c>
      <c r="Y80" s="340" t="s">
        <v>153</v>
      </c>
      <c r="Z80" s="340" t="s">
        <v>176</v>
      </c>
      <c r="AA80" s="340" t="s">
        <v>450</v>
      </c>
      <c r="AB80" s="352"/>
    </row>
    <row r="81" spans="1:28" ht="28">
      <c r="A81" s="359"/>
      <c r="B81" s="359"/>
      <c r="C81" s="341"/>
      <c r="D81" s="356"/>
      <c r="E81" s="341"/>
      <c r="F81" s="341"/>
      <c r="G81" s="231"/>
      <c r="H81" s="234"/>
      <c r="I81" s="231"/>
      <c r="J81" s="339"/>
      <c r="K81" s="263"/>
      <c r="L81" s="341"/>
      <c r="M81" s="82" t="s">
        <v>7</v>
      </c>
      <c r="N81" s="83" t="s">
        <v>156</v>
      </c>
      <c r="O81" s="84" t="str">
        <f>IF(N81="SÍ",5,"0")</f>
        <v>0</v>
      </c>
      <c r="P81" s="344"/>
      <c r="Q81" s="223"/>
      <c r="R81" s="255"/>
      <c r="S81" s="311"/>
      <c r="T81" s="314"/>
      <c r="U81" s="334"/>
      <c r="V81" s="337"/>
      <c r="W81" s="259"/>
      <c r="X81" s="341"/>
      <c r="Y81" s="341"/>
      <c r="Z81" s="341"/>
      <c r="AA81" s="341"/>
      <c r="AB81" s="353"/>
    </row>
    <row r="82" spans="1:28" ht="14">
      <c r="A82" s="359"/>
      <c r="B82" s="359"/>
      <c r="C82" s="341"/>
      <c r="D82" s="356"/>
      <c r="E82" s="341"/>
      <c r="F82" s="341"/>
      <c r="G82" s="231"/>
      <c r="H82" s="234"/>
      <c r="I82" s="231"/>
      <c r="J82" s="339"/>
      <c r="K82" s="268" t="str">
        <f>IF(AND(G80="(1) RARA VEZ",I80="(1) INSIGNIFICANTE"),"BAJA",IF(AND(G80="(1) RARA VEZ",I80="(2) MENOR"),"BAJA",IF(AND(G80="(2) IMPROBABLE",I80="(1) INSIGNIFICANTE"),"BAJA",IF(AND(G80="(3) POSIBLE",I80="(1) INSIGNIFICANTE"),"BAJA",IF(AND(G80="(4) PROBABLE",I80="(1) INSIGNIFICANTE"),"MODERADA",IF(AND(G80="(5) CASI SEGURO",I80="(1) INSIGNIFICANTE"),"ALTA",IF(AND(G80="(2) IMPROBABLE",I80="(2) MENOR"),"BAJA",IF(AND(G80="(3) POSIBLE",I80="(2) MENOR"),"MODERADA",IF(AND(G80="(4) PROBABLE",I80="(2) MENOR"),"ALTA",IF(AND(G80="(5) CASI SEGURO",I80="(2) MENOR"),"ALTA",IF(AND(G80="(1) RARA VEZ",I80="(3) MODERADO"),"MODERADA",IF(AND(G80="(2) IMPROBABLE",I80="(3) MODERADO"),"MODERADA",IF(AND(G80="(3) POSIBLE",I80="(3) MODERADO"),"ALTA",IF(AND(G80="(4) PROBABLE",I80="(3) MODERADO"),"ALTA",IF(AND(G80="(5) CASI SEGURO",I80="(3) MODERADO"),"EXTREMA",IF(AND(G80="(1) RARA VEZ",I80="(4) MAYOR"),"ALTA",IF(AND(G80="(2) IMPROBABLE",I80="(4) MAYOR"),"ALTA",IF(AND(G80="(3) POSIBLE",I80="(4) MAYOR"),"EXTREMA",IF(AND(G80="(4) PROBABLE",I80="(4) MAYOR"),"EXTREMA",IF(AND(G80="(5) CASI SEGURO",I80="(4) MAYOR"),"EXTREMA",IF(AND(G80="(1) RARA VEZ",I80="(5) CATASTRÓFICO"),"ALTA",IF(AND(G80="(2) IMPROBABLE",I80="(5) CATASTRÓFICO"),"EXTREMA",IF(AND(G80="(3) POSIBLE",I80="(5) CATASTRÓFICO"),"EXTREMA",IF(AND(G80="(4) PROBABLE",I80="(5) CATASTRÓFICO"),"EXTREMA",IF(AND(G80="(5) CASI SEGURO",I80="(5) CATASTRÓFICO"),"EXTREMA")))))))))))))))))))))))))</f>
        <v>BAJA</v>
      </c>
      <c r="L82" s="341"/>
      <c r="M82" s="85" t="s">
        <v>3</v>
      </c>
      <c r="N82" s="83" t="s">
        <v>12</v>
      </c>
      <c r="O82" s="84" t="str">
        <f>IF(N82="SÍ",15,"0")</f>
        <v>0</v>
      </c>
      <c r="P82" s="344"/>
      <c r="Q82" s="223"/>
      <c r="R82" s="255"/>
      <c r="S82" s="311"/>
      <c r="T82" s="314"/>
      <c r="U82" s="334"/>
      <c r="V82" s="337"/>
      <c r="W82" s="270" t="str">
        <f t="shared" ref="W82" si="12">IF(AND(U80="(1) RARA VEZ",V80="(1) INSIGNIFICANTE"),"BAJA",IF(AND(U80="(1) RARA VEZ",V80="(2) MENOR"),"BAJA",IF(AND(U80="(2) IMPROBABLE",V80="(1) INSIGNIFICANTE"),"BAJA",IF(AND(U80="(3) POSIBLE",V80="(1) INSIGNIFICANTE"),"BAJA",IF(AND(U80="(4) PROBABLE",V80="(1) INSIGNIFICANTE"),"MODERADA",IF(AND(U80="(5) CASI SEGURO",V80="(1) INSIGNIFICANTE"),"ALTA",IF(AND(U80="(2) IMPROBABLE",V80="(2) MENOR"),"BAJA",IF(AND(U80="(3) POSIBLE",V80="(2) MENOR"),"MODERADA",IF(AND(U80="(4) PROBABLE",V80="(2) MENOR"),"ALTA",IF(AND(U80="(5) CASI SEGURO",V80="(2) MENOR"),"ALTA",IF(AND(U80="(1) RARA VEZ",V80="(3) MODERADO"),"MODERADA",IF(AND(U80="(2) IMPROBABLE",V80="(3) MODERADO"),"MODERADA",IF(AND(U80="(3) POSIBLE",V80="(3) MODERADO"),"ALTA",IF(AND(U80="(4) PROBABLE",V80="(3) MODERADO"),"ALTA",IF(AND(U80="(5) CASI SEGURO",V80="(3) MODERADO"),"EXTREMA",IF(AND(U80="(1) RARA VEZ",V80="(4) MAYOR"),"ALTA",IF(AND(U80="(2) IMPROBABLE",V80="(4) MAYOR"),"ALTA",IF(AND(U80="(3) POSIBLE",V80="(4) MAYOR"),"EXTREMA",IF(AND(U80="(4) PROBABLE",V80="(4) MAYOR"),"EXTREMA",IF(AND(U80="(5) CASI SEGURO",V80="(4) MAYOR"),"EXTREMA",IF(AND(U80="(1) RARA VEZ",V80="(5) CATASTRÓFICO"),"ALTA",IF(AND(U80="(2) IMPROBABLE",V80="(5) CATASTRÓFICO"),"EXTREMA",IF(AND(U80="(3) POSIBLE",V80="(5) CATASTRÓFICO"),"EXTREMA",IF(AND(U80="(4) PROBABLE",V80="(5) CATASTRÓFICO"),"EXTREMA",IF(AND(U80="(5) CASI SEGURO",V80="(5) CATASTRÓFICO"),"EXTREMA")))))))))))))))))))))))))</f>
        <v>BAJA</v>
      </c>
      <c r="X82" s="341"/>
      <c r="Y82" s="341"/>
      <c r="Z82" s="341"/>
      <c r="AA82" s="341"/>
      <c r="AB82" s="353"/>
    </row>
    <row r="83" spans="1:28" ht="14">
      <c r="A83" s="359"/>
      <c r="B83" s="359"/>
      <c r="C83" s="341"/>
      <c r="D83" s="356"/>
      <c r="E83" s="341"/>
      <c r="F83" s="341"/>
      <c r="G83" s="231"/>
      <c r="H83" s="234"/>
      <c r="I83" s="231"/>
      <c r="J83" s="339"/>
      <c r="K83" s="268"/>
      <c r="L83" s="341"/>
      <c r="M83" s="85" t="s">
        <v>4</v>
      </c>
      <c r="N83" s="83" t="s">
        <v>11</v>
      </c>
      <c r="O83" s="84">
        <f>IF(N83="SÍ",10,"0")</f>
        <v>10</v>
      </c>
      <c r="P83" s="344"/>
      <c r="Q83" s="223"/>
      <c r="R83" s="255"/>
      <c r="S83" s="311"/>
      <c r="T83" s="314"/>
      <c r="U83" s="334"/>
      <c r="V83" s="337"/>
      <c r="W83" s="271"/>
      <c r="X83" s="341"/>
      <c r="Y83" s="341"/>
      <c r="Z83" s="341"/>
      <c r="AA83" s="341"/>
      <c r="AB83" s="353"/>
    </row>
    <row r="84" spans="1:28" ht="28">
      <c r="A84" s="359"/>
      <c r="B84" s="359"/>
      <c r="C84" s="341"/>
      <c r="D84" s="356"/>
      <c r="E84" s="341"/>
      <c r="F84" s="341"/>
      <c r="G84" s="231"/>
      <c r="H84" s="234"/>
      <c r="I84" s="231"/>
      <c r="J84" s="339"/>
      <c r="K84" s="268"/>
      <c r="L84" s="341"/>
      <c r="M84" s="82" t="s">
        <v>36</v>
      </c>
      <c r="N84" s="83" t="s">
        <v>156</v>
      </c>
      <c r="O84" s="84" t="str">
        <f>IF(N84="SÍ",15,"0")</f>
        <v>0</v>
      </c>
      <c r="P84" s="344"/>
      <c r="Q84" s="223"/>
      <c r="R84" s="255"/>
      <c r="S84" s="311"/>
      <c r="T84" s="314"/>
      <c r="U84" s="334"/>
      <c r="V84" s="337"/>
      <c r="W84" s="271"/>
      <c r="X84" s="341"/>
      <c r="Y84" s="341"/>
      <c r="Z84" s="341"/>
      <c r="AA84" s="341"/>
      <c r="AB84" s="353"/>
    </row>
    <row r="85" spans="1:28" ht="28">
      <c r="A85" s="359"/>
      <c r="B85" s="359"/>
      <c r="C85" s="341"/>
      <c r="D85" s="356"/>
      <c r="E85" s="341"/>
      <c r="F85" s="341"/>
      <c r="G85" s="231"/>
      <c r="H85" s="234"/>
      <c r="I85" s="231"/>
      <c r="J85" s="339"/>
      <c r="K85" s="268"/>
      <c r="L85" s="341"/>
      <c r="M85" s="82" t="s">
        <v>5</v>
      </c>
      <c r="N85" s="83" t="s">
        <v>156</v>
      </c>
      <c r="O85" s="84" t="str">
        <f>IF(N85="SÍ",10,"0")</f>
        <v>0</v>
      </c>
      <c r="P85" s="344"/>
      <c r="Q85" s="223"/>
      <c r="R85" s="255"/>
      <c r="S85" s="311"/>
      <c r="T85" s="314"/>
      <c r="U85" s="334"/>
      <c r="V85" s="337"/>
      <c r="W85" s="271"/>
      <c r="X85" s="341"/>
      <c r="Y85" s="341"/>
      <c r="Z85" s="341"/>
      <c r="AA85" s="341"/>
      <c r="AB85" s="353"/>
    </row>
    <row r="86" spans="1:28" ht="57" customHeight="1" thickBot="1">
      <c r="A86" s="359"/>
      <c r="B86" s="359"/>
      <c r="C86" s="342"/>
      <c r="D86" s="357"/>
      <c r="E86" s="342"/>
      <c r="F86" s="342"/>
      <c r="G86" s="232"/>
      <c r="H86" s="235"/>
      <c r="I86" s="232"/>
      <c r="J86" s="339"/>
      <c r="K86" s="269"/>
      <c r="L86" s="342"/>
      <c r="M86" s="86" t="s">
        <v>35</v>
      </c>
      <c r="N86" s="83" t="s">
        <v>156</v>
      </c>
      <c r="O86" s="84" t="str">
        <f>IF(N86="SÍ",30,"0")</f>
        <v>0</v>
      </c>
      <c r="P86" s="345"/>
      <c r="Q86" s="308"/>
      <c r="R86" s="309"/>
      <c r="S86" s="312"/>
      <c r="T86" s="315"/>
      <c r="U86" s="335"/>
      <c r="V86" s="338"/>
      <c r="W86" s="272"/>
      <c r="X86" s="342"/>
      <c r="Y86" s="342"/>
      <c r="Z86" s="342"/>
      <c r="AA86" s="342"/>
      <c r="AB86" s="354"/>
    </row>
    <row r="87" spans="1:28" ht="28" customHeight="1">
      <c r="A87" s="359"/>
      <c r="B87" s="359"/>
      <c r="C87" s="340" t="s">
        <v>177</v>
      </c>
      <c r="D87" s="355" t="s">
        <v>67</v>
      </c>
      <c r="E87" s="340" t="s">
        <v>178</v>
      </c>
      <c r="F87" s="340" t="s">
        <v>179</v>
      </c>
      <c r="G87" s="230" t="s">
        <v>14</v>
      </c>
      <c r="H87" s="233" t="str">
        <f>IF(G87="(1) RARA VEZ","1", IF(G87="(2) IMPROBABLE","2",IF(G87="(3) POSIBLE","3",IF(G87="(4) PROBABLE","4",IF(G87="(5) CASI SEGURO","5","")))))</f>
        <v>2</v>
      </c>
      <c r="I87" s="230" t="s">
        <v>64</v>
      </c>
      <c r="J87" s="339" t="str">
        <f>IF(I87="(1) INSIGNIFICANTE","1",IF(I87="(2) MENOR","2",IF(I87="(3) MODERADO","3",IF(I87="(4) MAYOR","4",IF(I87="(5) CATASTRÓFICO","5","")))))</f>
        <v>2</v>
      </c>
      <c r="K87" s="263">
        <f>+H87*J87</f>
        <v>4</v>
      </c>
      <c r="L87" s="340" t="s">
        <v>180</v>
      </c>
      <c r="M87" s="73" t="s">
        <v>6</v>
      </c>
      <c r="N87" s="83" t="s">
        <v>156</v>
      </c>
      <c r="O87" s="74" t="str">
        <f>IF(N87="SÍ",15,"0")</f>
        <v>0</v>
      </c>
      <c r="P87" s="343">
        <f>SUM(O87:O93)</f>
        <v>15</v>
      </c>
      <c r="Q87" s="222">
        <f>IF(AND(P87&gt;=0,P87&lt;=50),0,IF(AND(P87&gt;50,P87&lt;=75),1,IF(AND(P87&gt;75,P87&lt;=100),2,"REVISAR")))</f>
        <v>0</v>
      </c>
      <c r="R87" s="254" t="s">
        <v>9</v>
      </c>
      <c r="S87" s="310">
        <f>IF(R87="PROBABILIDAD",H87-Q87,J87-Q87)</f>
        <v>2</v>
      </c>
      <c r="T87" s="313">
        <f>IF($S87&lt;=0,1,$S87)</f>
        <v>2</v>
      </c>
      <c r="U87" s="333" t="str">
        <f>IF(AND($R87="PROBABILIDAD",$T87=1),$AH$2,IF(AND(R87="PROBABILIDAD",$T87=2),$AH$3,IF(AND($R87="PROBABILIDAD",$T87=3),$AH$4,IF(AND($R87="PROBABILIDAD",$T87=4),#REF!,IF(AND($R87="PROBABILIDAD",$T87=5),#REF!,$G87)))))</f>
        <v>(2) IMPROBABLE</v>
      </c>
      <c r="V87" s="336" t="str">
        <f>IF(AND($R87="IMPACTO",$T87=1),$AG$2,IF(AND(R87="IMPACTO",$T87=2),$AG$3,IF(AND($R87="IMPACTO",$T87=3),$AG$4,IF(AND($R87="IMPACTO",$T87=4),$AG$5,IF(AND($R87="IMPACTO",$T87=5),$AG$6,I87)))))</f>
        <v>(2) MENOR</v>
      </c>
      <c r="W87" s="259">
        <f t="shared" ref="W87" si="13">IF(R87="PROBABILIDAD",T87*J87,T87*H87)</f>
        <v>4</v>
      </c>
      <c r="X87" s="340" t="s">
        <v>181</v>
      </c>
      <c r="Y87" s="340" t="s">
        <v>153</v>
      </c>
      <c r="Z87" s="340" t="s">
        <v>182</v>
      </c>
      <c r="AA87" s="340" t="s">
        <v>183</v>
      </c>
      <c r="AB87" s="352"/>
    </row>
    <row r="88" spans="1:28" ht="28">
      <c r="A88" s="359"/>
      <c r="B88" s="359"/>
      <c r="C88" s="341"/>
      <c r="D88" s="356"/>
      <c r="E88" s="341"/>
      <c r="F88" s="341"/>
      <c r="G88" s="231"/>
      <c r="H88" s="234"/>
      <c r="I88" s="231"/>
      <c r="J88" s="339"/>
      <c r="K88" s="263"/>
      <c r="L88" s="341"/>
      <c r="M88" s="82" t="s">
        <v>7</v>
      </c>
      <c r="N88" s="83" t="s">
        <v>11</v>
      </c>
      <c r="O88" s="84">
        <f>IF(N88="SÍ",5,"0")</f>
        <v>5</v>
      </c>
      <c r="P88" s="344"/>
      <c r="Q88" s="223"/>
      <c r="R88" s="255"/>
      <c r="S88" s="311"/>
      <c r="T88" s="314"/>
      <c r="U88" s="334"/>
      <c r="V88" s="337"/>
      <c r="W88" s="259"/>
      <c r="X88" s="341"/>
      <c r="Y88" s="341"/>
      <c r="Z88" s="341"/>
      <c r="AA88" s="341"/>
      <c r="AB88" s="353"/>
    </row>
    <row r="89" spans="1:28" ht="14">
      <c r="A89" s="359"/>
      <c r="B89" s="359"/>
      <c r="C89" s="341"/>
      <c r="D89" s="356"/>
      <c r="E89" s="341"/>
      <c r="F89" s="341"/>
      <c r="G89" s="231"/>
      <c r="H89" s="234"/>
      <c r="I89" s="231"/>
      <c r="J89" s="339"/>
      <c r="K89" s="268" t="str">
        <f>IF(AND(G87="(1) RARA VEZ",I87="(1) INSIGNIFICANTE"),"BAJA",IF(AND(G87="(1) RARA VEZ",I87="(2) MENOR"),"BAJA",IF(AND(G87="(2) IMPROBABLE",I87="(1) INSIGNIFICANTE"),"BAJA",IF(AND(G87="(3) POSIBLE",I87="(1) INSIGNIFICANTE"),"BAJA",IF(AND(G87="(4) PROBABLE",I87="(1) INSIGNIFICANTE"),"MODERADA",IF(AND(G87="(5) CASI SEGURO",I87="(1) INSIGNIFICANTE"),"ALTA",IF(AND(G87="(2) IMPROBABLE",I87="(2) MENOR"),"BAJA",IF(AND(G87="(3) POSIBLE",I87="(2) MENOR"),"MODERADA",IF(AND(G87="(4) PROBABLE",I87="(2) MENOR"),"ALTA",IF(AND(G87="(5) CASI SEGURO",I87="(2) MENOR"),"ALTA",IF(AND(G87="(1) RARA VEZ",I87="(3) MODERADO"),"MODERADA",IF(AND(G87="(2) IMPROBABLE",I87="(3) MODERADO"),"MODERADA",IF(AND(G87="(3) POSIBLE",I87="(3) MODERADO"),"ALTA",IF(AND(G87="(4) PROBABLE",I87="(3) MODERADO"),"ALTA",IF(AND(G87="(5) CASI SEGURO",I87="(3) MODERADO"),"EXTREMA",IF(AND(G87="(1) RARA VEZ",I87="(4) MAYOR"),"ALTA",IF(AND(G87="(2) IMPROBABLE",I87="(4) MAYOR"),"ALTA",IF(AND(G87="(3) POSIBLE",I87="(4) MAYOR"),"EXTREMA",IF(AND(G87="(4) PROBABLE",I87="(4) MAYOR"),"EXTREMA",IF(AND(G87="(5) CASI SEGURO",I87="(4) MAYOR"),"EXTREMA",IF(AND(G87="(1) RARA VEZ",I87="(5) CATASTRÓFICO"),"ALTA",IF(AND(G87="(2) IMPROBABLE",I87="(5) CATASTRÓFICO"),"EXTREMA",IF(AND(G87="(3) POSIBLE",I87="(5) CATASTRÓFICO"),"EXTREMA",IF(AND(G87="(4) PROBABLE",I87="(5) CATASTRÓFICO"),"EXTREMA",IF(AND(G87="(5) CASI SEGURO",I87="(5) CATASTRÓFICO"),"EXTREMA")))))))))))))))))))))))))</f>
        <v>BAJA</v>
      </c>
      <c r="L89" s="341"/>
      <c r="M89" s="85" t="s">
        <v>3</v>
      </c>
      <c r="N89" s="83" t="s">
        <v>12</v>
      </c>
      <c r="O89" s="84" t="str">
        <f>IF(N89="SÍ",15,"0")</f>
        <v>0</v>
      </c>
      <c r="P89" s="344"/>
      <c r="Q89" s="223"/>
      <c r="R89" s="255"/>
      <c r="S89" s="311"/>
      <c r="T89" s="314"/>
      <c r="U89" s="334"/>
      <c r="V89" s="337"/>
      <c r="W89" s="270" t="str">
        <f t="shared" ref="W89" si="14">IF(AND(U87="(1) RARA VEZ",V87="(1) INSIGNIFICANTE"),"BAJA",IF(AND(U87="(1) RARA VEZ",V87="(2) MENOR"),"BAJA",IF(AND(U87="(2) IMPROBABLE",V87="(1) INSIGNIFICANTE"),"BAJA",IF(AND(U87="(3) POSIBLE",V87="(1) INSIGNIFICANTE"),"BAJA",IF(AND(U87="(4) PROBABLE",V87="(1) INSIGNIFICANTE"),"MODERADA",IF(AND(U87="(5) CASI SEGURO",V87="(1) INSIGNIFICANTE"),"ALTA",IF(AND(U87="(2) IMPROBABLE",V87="(2) MENOR"),"BAJA",IF(AND(U87="(3) POSIBLE",V87="(2) MENOR"),"MODERADA",IF(AND(U87="(4) PROBABLE",V87="(2) MENOR"),"ALTA",IF(AND(U87="(5) CASI SEGURO",V87="(2) MENOR"),"ALTA",IF(AND(U87="(1) RARA VEZ",V87="(3) MODERADO"),"MODERADA",IF(AND(U87="(2) IMPROBABLE",V87="(3) MODERADO"),"MODERADA",IF(AND(U87="(3) POSIBLE",V87="(3) MODERADO"),"ALTA",IF(AND(U87="(4) PROBABLE",V87="(3) MODERADO"),"ALTA",IF(AND(U87="(5) CASI SEGURO",V87="(3) MODERADO"),"EXTREMA",IF(AND(U87="(1) RARA VEZ",V87="(4) MAYOR"),"ALTA",IF(AND(U87="(2) IMPROBABLE",V87="(4) MAYOR"),"ALTA",IF(AND(U87="(3) POSIBLE",V87="(4) MAYOR"),"EXTREMA",IF(AND(U87="(4) PROBABLE",V87="(4) MAYOR"),"EXTREMA",IF(AND(U87="(5) CASI SEGURO",V87="(4) MAYOR"),"EXTREMA",IF(AND(U87="(1) RARA VEZ",V87="(5) CATASTRÓFICO"),"ALTA",IF(AND(U87="(2) IMPROBABLE",V87="(5) CATASTRÓFICO"),"EXTREMA",IF(AND(U87="(3) POSIBLE",V87="(5) CATASTRÓFICO"),"EXTREMA",IF(AND(U87="(4) PROBABLE",V87="(5) CATASTRÓFICO"),"EXTREMA",IF(AND(U87="(5) CASI SEGURO",V87="(5) CATASTRÓFICO"),"EXTREMA")))))))))))))))))))))))))</f>
        <v>BAJA</v>
      </c>
      <c r="X89" s="341"/>
      <c r="Y89" s="341"/>
      <c r="Z89" s="341"/>
      <c r="AA89" s="341"/>
      <c r="AB89" s="353"/>
    </row>
    <row r="90" spans="1:28" ht="14">
      <c r="A90" s="359"/>
      <c r="B90" s="359"/>
      <c r="C90" s="341"/>
      <c r="D90" s="356"/>
      <c r="E90" s="341"/>
      <c r="F90" s="341"/>
      <c r="G90" s="231"/>
      <c r="H90" s="234"/>
      <c r="I90" s="231"/>
      <c r="J90" s="339"/>
      <c r="K90" s="268"/>
      <c r="L90" s="341"/>
      <c r="M90" s="85" t="s">
        <v>4</v>
      </c>
      <c r="N90" s="83" t="s">
        <v>11</v>
      </c>
      <c r="O90" s="84">
        <f>IF(N90="SÍ",10,"0")</f>
        <v>10</v>
      </c>
      <c r="P90" s="344"/>
      <c r="Q90" s="223"/>
      <c r="R90" s="255"/>
      <c r="S90" s="311"/>
      <c r="T90" s="314"/>
      <c r="U90" s="334"/>
      <c r="V90" s="337"/>
      <c r="W90" s="271"/>
      <c r="X90" s="341"/>
      <c r="Y90" s="341"/>
      <c r="Z90" s="341"/>
      <c r="AA90" s="341"/>
      <c r="AB90" s="353"/>
    </row>
    <row r="91" spans="1:28" ht="28">
      <c r="A91" s="359"/>
      <c r="B91" s="359"/>
      <c r="C91" s="341"/>
      <c r="D91" s="356"/>
      <c r="E91" s="341"/>
      <c r="F91" s="341"/>
      <c r="G91" s="231"/>
      <c r="H91" s="234"/>
      <c r="I91" s="231"/>
      <c r="J91" s="339"/>
      <c r="K91" s="268"/>
      <c r="L91" s="341"/>
      <c r="M91" s="82" t="s">
        <v>36</v>
      </c>
      <c r="N91" s="83" t="s">
        <v>156</v>
      </c>
      <c r="O91" s="84" t="str">
        <f>IF(N91="SÍ",15,"0")</f>
        <v>0</v>
      </c>
      <c r="P91" s="344"/>
      <c r="Q91" s="223"/>
      <c r="R91" s="255"/>
      <c r="S91" s="311"/>
      <c r="T91" s="314"/>
      <c r="U91" s="334"/>
      <c r="V91" s="337"/>
      <c r="W91" s="271"/>
      <c r="X91" s="341"/>
      <c r="Y91" s="341"/>
      <c r="Z91" s="341"/>
      <c r="AA91" s="341"/>
      <c r="AB91" s="353"/>
    </row>
    <row r="92" spans="1:28" ht="28">
      <c r="A92" s="359"/>
      <c r="B92" s="359"/>
      <c r="C92" s="341"/>
      <c r="D92" s="356"/>
      <c r="E92" s="341"/>
      <c r="F92" s="341"/>
      <c r="G92" s="231"/>
      <c r="H92" s="234"/>
      <c r="I92" s="231"/>
      <c r="J92" s="339"/>
      <c r="K92" s="268"/>
      <c r="L92" s="341"/>
      <c r="M92" s="82" t="s">
        <v>5</v>
      </c>
      <c r="N92" s="83" t="s">
        <v>156</v>
      </c>
      <c r="O92" s="84" t="str">
        <f>IF(N92="SÍ",10,"0")</f>
        <v>0</v>
      </c>
      <c r="P92" s="344"/>
      <c r="Q92" s="223"/>
      <c r="R92" s="255"/>
      <c r="S92" s="311"/>
      <c r="T92" s="314"/>
      <c r="U92" s="334"/>
      <c r="V92" s="337"/>
      <c r="W92" s="271"/>
      <c r="X92" s="341"/>
      <c r="Y92" s="341"/>
      <c r="Z92" s="341"/>
      <c r="AA92" s="341"/>
      <c r="AB92" s="353"/>
    </row>
    <row r="93" spans="1:28" ht="57" customHeight="1" thickBot="1">
      <c r="A93" s="359"/>
      <c r="B93" s="359"/>
      <c r="C93" s="342"/>
      <c r="D93" s="357"/>
      <c r="E93" s="342"/>
      <c r="F93" s="342"/>
      <c r="G93" s="232"/>
      <c r="H93" s="235"/>
      <c r="I93" s="232"/>
      <c r="J93" s="339"/>
      <c r="K93" s="269"/>
      <c r="L93" s="342"/>
      <c r="M93" s="86" t="s">
        <v>35</v>
      </c>
      <c r="N93" s="83" t="s">
        <v>156</v>
      </c>
      <c r="O93" s="84" t="str">
        <f>IF(N93="SÍ",30,"0")</f>
        <v>0</v>
      </c>
      <c r="P93" s="345"/>
      <c r="Q93" s="308"/>
      <c r="R93" s="309"/>
      <c r="S93" s="312"/>
      <c r="T93" s="315"/>
      <c r="U93" s="335"/>
      <c r="V93" s="338"/>
      <c r="W93" s="272"/>
      <c r="X93" s="342"/>
      <c r="Y93" s="342"/>
      <c r="Z93" s="342"/>
      <c r="AA93" s="342"/>
      <c r="AB93" s="354"/>
    </row>
    <row r="94" spans="1:28" ht="28" customHeight="1">
      <c r="A94" s="359"/>
      <c r="B94" s="359"/>
      <c r="C94" s="340" t="s">
        <v>184</v>
      </c>
      <c r="D94" s="355" t="s">
        <v>67</v>
      </c>
      <c r="E94" s="340" t="s">
        <v>185</v>
      </c>
      <c r="F94" s="340" t="s">
        <v>186</v>
      </c>
      <c r="G94" s="230" t="s">
        <v>15</v>
      </c>
      <c r="H94" s="233" t="str">
        <f>IF(G94="(1) RARA VEZ","1", IF(G94="(2) IMPROBABLE","2",IF(G94="(3) POSIBLE","3",IF(G94="(4) PROBABLE","4",IF(G94="(5) CASI SEGURO","5","")))))</f>
        <v>3</v>
      </c>
      <c r="I94" s="230" t="s">
        <v>66</v>
      </c>
      <c r="J94" s="339" t="str">
        <f>IF(I94="(1) INSIGNIFICANTE","1",IF(I94="(2) MENOR","2",IF(I94="(3) MODERADO","3",IF(I94="(4) MAYOR","4",IF(I94="(5) CATASTRÓFICO","5","")))))</f>
        <v>3</v>
      </c>
      <c r="K94" s="263">
        <f>+H94*J94</f>
        <v>9</v>
      </c>
      <c r="L94" s="470" t="s">
        <v>187</v>
      </c>
      <c r="M94" s="92" t="s">
        <v>6</v>
      </c>
      <c r="N94" s="83" t="s">
        <v>156</v>
      </c>
      <c r="O94" s="74" t="str">
        <f>IF(N94="SÍ",15,"0")</f>
        <v>0</v>
      </c>
      <c r="P94" s="343">
        <f>SUM(O94:O100)</f>
        <v>15</v>
      </c>
      <c r="Q94" s="222">
        <f>IF(AND(P94&gt;=0,P94&lt;=50),0,IF(AND(P94&gt;50,P94&lt;=75),1,IF(AND(P94&gt;75,P94&lt;=100),2,"REVISAR")))</f>
        <v>0</v>
      </c>
      <c r="R94" s="254" t="s">
        <v>9</v>
      </c>
      <c r="S94" s="310">
        <f>IF(R94="PROBABILIDAD",H94-Q94,J94-Q94)</f>
        <v>3</v>
      </c>
      <c r="T94" s="313">
        <f>IF($S94&lt;=0,1,$S94)</f>
        <v>3</v>
      </c>
      <c r="U94" s="333" t="str">
        <f>IF(AND($R94="PROBABILIDAD",$T94=1),$AH$2,IF(AND(R94="PROBABILIDAD",$T94=2),$AH$3,IF(AND($R94="PROBABILIDAD",$T94=3),$AH$4,IF(AND($R94="PROBABILIDAD",$T94=4),#REF!,IF(AND($R94="PROBABILIDAD",$T94=5),#REF!,$G94)))))</f>
        <v>(3) POSIBLE</v>
      </c>
      <c r="V94" s="336" t="str">
        <f>IF(AND($R94="IMPACTO",$T94=1),$AG$2,IF(AND(R94="IMPACTO",$T94=2),$AG$3,IF(AND($R94="IMPACTO",$T94=3),$AG$4,IF(AND($R94="IMPACTO",$T94=4),$AG$5,IF(AND($R94="IMPACTO",$T94=5),$AG$6,I94)))))</f>
        <v>(3) MODERADO</v>
      </c>
      <c r="W94" s="259">
        <f>IF(R94="PROBABILIDAD",T94*J94,T94*H94)</f>
        <v>9</v>
      </c>
      <c r="X94" s="340" t="s">
        <v>188</v>
      </c>
      <c r="Y94" s="340" t="s">
        <v>153</v>
      </c>
      <c r="Z94" s="340" t="s">
        <v>189</v>
      </c>
      <c r="AA94" s="340" t="s">
        <v>190</v>
      </c>
      <c r="AB94" s="352"/>
    </row>
    <row r="95" spans="1:28" ht="28">
      <c r="A95" s="359"/>
      <c r="B95" s="359"/>
      <c r="C95" s="341"/>
      <c r="D95" s="356"/>
      <c r="E95" s="341"/>
      <c r="F95" s="341"/>
      <c r="G95" s="231"/>
      <c r="H95" s="234"/>
      <c r="I95" s="231"/>
      <c r="J95" s="339"/>
      <c r="K95" s="263"/>
      <c r="L95" s="477"/>
      <c r="M95" s="82" t="s">
        <v>7</v>
      </c>
      <c r="N95" s="83" t="s">
        <v>11</v>
      </c>
      <c r="O95" s="84">
        <f>IF(N95="SÍ",5,"0")</f>
        <v>5</v>
      </c>
      <c r="P95" s="344"/>
      <c r="Q95" s="223"/>
      <c r="R95" s="255"/>
      <c r="S95" s="311"/>
      <c r="T95" s="314"/>
      <c r="U95" s="334"/>
      <c r="V95" s="337"/>
      <c r="W95" s="259"/>
      <c r="X95" s="341"/>
      <c r="Y95" s="341"/>
      <c r="Z95" s="341"/>
      <c r="AA95" s="341"/>
      <c r="AB95" s="353"/>
    </row>
    <row r="96" spans="1:28" ht="14">
      <c r="A96" s="359"/>
      <c r="B96" s="359"/>
      <c r="C96" s="341"/>
      <c r="D96" s="356"/>
      <c r="E96" s="341"/>
      <c r="F96" s="341"/>
      <c r="G96" s="231"/>
      <c r="H96" s="234"/>
      <c r="I96" s="231"/>
      <c r="J96" s="339"/>
      <c r="K96" s="268" t="str">
        <f>IF(AND(G94="(1) RARA VEZ",I94="(1) INSIGNIFICANTE"),"BAJA",IF(AND(G94="(1) RARA VEZ",I94="(2) MENOR"),"BAJA",IF(AND(G94="(2) IMPROBABLE",I94="(1) INSIGNIFICANTE"),"BAJA",IF(AND(G94="(3) POSIBLE",I94="(1) INSIGNIFICANTE"),"BAJA",IF(AND(G94="(4) PROBABLE",I94="(1) INSIGNIFICANTE"),"MODERADA",IF(AND(G94="(5) CASI SEGURO",I94="(1) INSIGNIFICANTE"),"ALTA",IF(AND(G94="(2) IMPROBABLE",I94="(2) MENOR"),"BAJA",IF(AND(G94="(3) POSIBLE",I94="(2) MENOR"),"MODERADA",IF(AND(G94="(4) PROBABLE",I94="(2) MENOR"),"ALTA",IF(AND(G94="(5) CASI SEGURO",I94="(2) MENOR"),"ALTA",IF(AND(G94="(1) RARA VEZ",I94="(3) MODERADO"),"MODERADA",IF(AND(G94="(2) IMPROBABLE",I94="(3) MODERADO"),"MODERADA",IF(AND(G94="(3) POSIBLE",I94="(3) MODERADO"),"ALTA",IF(AND(G94="(4) PROBABLE",I94="(3) MODERADO"),"ALTA",IF(AND(G94="(5) CASI SEGURO",I94="(3) MODERADO"),"EXTREMA",IF(AND(G94="(1) RARA VEZ",I94="(4) MAYOR"),"ALTA",IF(AND(G94="(2) IMPROBABLE",I94="(4) MAYOR"),"ALTA",IF(AND(G94="(3) POSIBLE",I94="(4) MAYOR"),"EXTREMA",IF(AND(G94="(4) PROBABLE",I94="(4) MAYOR"),"EXTREMA",IF(AND(G94="(5) CASI SEGURO",I94="(4) MAYOR"),"EXTREMA",IF(AND(G94="(1) RARA VEZ",I94="(5) CATASTRÓFICO"),"ALTA",IF(AND(G94="(2) IMPROBABLE",I94="(5) CATASTRÓFICO"),"EXTREMA",IF(AND(G94="(3) POSIBLE",I94="(5) CATASTRÓFICO"),"EXTREMA",IF(AND(G94="(4) PROBABLE",I94="(5) CATASTRÓFICO"),"EXTREMA",IF(AND(G94="(5) CASI SEGURO",I94="(5) CATASTRÓFICO"),"EXTREMA")))))))))))))))))))))))))</f>
        <v>ALTA</v>
      </c>
      <c r="L96" s="477"/>
      <c r="M96" s="85" t="s">
        <v>3</v>
      </c>
      <c r="N96" s="83" t="s">
        <v>12</v>
      </c>
      <c r="O96" s="84" t="str">
        <f>IF(N96="SÍ",15,"0")</f>
        <v>0</v>
      </c>
      <c r="P96" s="344"/>
      <c r="Q96" s="223"/>
      <c r="R96" s="255"/>
      <c r="S96" s="311"/>
      <c r="T96" s="314"/>
      <c r="U96" s="334"/>
      <c r="V96" s="337"/>
      <c r="W96" s="270" t="str">
        <f t="shared" ref="W96" si="15">IF(AND(U94="(1) RARA VEZ",V94="(1) INSIGNIFICANTE"),"BAJA",IF(AND(U94="(1) RARA VEZ",V94="(2) MENOR"),"BAJA",IF(AND(U94="(2) IMPROBABLE",V94="(1) INSIGNIFICANTE"),"BAJA",IF(AND(U94="(3) POSIBLE",V94="(1) INSIGNIFICANTE"),"BAJA",IF(AND(U94="(4) PROBABLE",V94="(1) INSIGNIFICANTE"),"MODERADA",IF(AND(U94="(5) CASI SEGURO",V94="(1) INSIGNIFICANTE"),"ALTA",IF(AND(U94="(2) IMPROBABLE",V94="(2) MENOR"),"BAJA",IF(AND(U94="(3) POSIBLE",V94="(2) MENOR"),"MODERADA",IF(AND(U94="(4) PROBABLE",V94="(2) MENOR"),"ALTA",IF(AND(U94="(5) CASI SEGURO",V94="(2) MENOR"),"ALTA",IF(AND(U94="(1) RARA VEZ",V94="(3) MODERADO"),"MODERADA",IF(AND(U94="(2) IMPROBABLE",V94="(3) MODERADO"),"MODERADA",IF(AND(U94="(3) POSIBLE",V94="(3) MODERADO"),"ALTA",IF(AND(U94="(4) PROBABLE",V94="(3) MODERADO"),"ALTA",IF(AND(U94="(5) CASI SEGURO",V94="(3) MODERADO"),"EXTREMA",IF(AND(U94="(1) RARA VEZ",V94="(4) MAYOR"),"ALTA",IF(AND(U94="(2) IMPROBABLE",V94="(4) MAYOR"),"ALTA",IF(AND(U94="(3) POSIBLE",V94="(4) MAYOR"),"EXTREMA",IF(AND(U94="(4) PROBABLE",V94="(4) MAYOR"),"EXTREMA",IF(AND(U94="(5) CASI SEGURO",V94="(4) MAYOR"),"EXTREMA",IF(AND(U94="(1) RARA VEZ",V94="(5) CATASTRÓFICO"),"ALTA",IF(AND(U94="(2) IMPROBABLE",V94="(5) CATASTRÓFICO"),"EXTREMA",IF(AND(U94="(3) POSIBLE",V94="(5) CATASTRÓFICO"),"EXTREMA",IF(AND(U94="(4) PROBABLE",V94="(5) CATASTRÓFICO"),"EXTREMA",IF(AND(U94="(5) CASI SEGURO",V94="(5) CATASTRÓFICO"),"EXTREMA")))))))))))))))))))))))))</f>
        <v>ALTA</v>
      </c>
      <c r="X96" s="341"/>
      <c r="Y96" s="341"/>
      <c r="Z96" s="341"/>
      <c r="AA96" s="341"/>
      <c r="AB96" s="353"/>
    </row>
    <row r="97" spans="1:28" ht="14">
      <c r="A97" s="359"/>
      <c r="B97" s="359"/>
      <c r="C97" s="341"/>
      <c r="D97" s="356"/>
      <c r="E97" s="341"/>
      <c r="F97" s="341"/>
      <c r="G97" s="231"/>
      <c r="H97" s="234"/>
      <c r="I97" s="231"/>
      <c r="J97" s="339"/>
      <c r="K97" s="268"/>
      <c r="L97" s="477"/>
      <c r="M97" s="85" t="s">
        <v>4</v>
      </c>
      <c r="N97" s="83" t="s">
        <v>11</v>
      </c>
      <c r="O97" s="84">
        <f>IF(N97="SÍ",10,"0")</f>
        <v>10</v>
      </c>
      <c r="P97" s="344"/>
      <c r="Q97" s="223"/>
      <c r="R97" s="255"/>
      <c r="S97" s="311"/>
      <c r="T97" s="314"/>
      <c r="U97" s="334"/>
      <c r="V97" s="337"/>
      <c r="W97" s="271"/>
      <c r="X97" s="341"/>
      <c r="Y97" s="341"/>
      <c r="Z97" s="341"/>
      <c r="AA97" s="341"/>
      <c r="AB97" s="353"/>
    </row>
    <row r="98" spans="1:28" ht="28">
      <c r="A98" s="359"/>
      <c r="B98" s="359"/>
      <c r="C98" s="341"/>
      <c r="D98" s="356"/>
      <c r="E98" s="341"/>
      <c r="F98" s="341"/>
      <c r="G98" s="231"/>
      <c r="H98" s="234"/>
      <c r="I98" s="231"/>
      <c r="J98" s="339"/>
      <c r="K98" s="268"/>
      <c r="L98" s="477"/>
      <c r="M98" s="82" t="s">
        <v>36</v>
      </c>
      <c r="N98" s="83" t="s">
        <v>156</v>
      </c>
      <c r="O98" s="84" t="str">
        <f>IF(N98="SÍ",15,"0")</f>
        <v>0</v>
      </c>
      <c r="P98" s="344"/>
      <c r="Q98" s="223"/>
      <c r="R98" s="255"/>
      <c r="S98" s="311"/>
      <c r="T98" s="314"/>
      <c r="U98" s="334"/>
      <c r="V98" s="337"/>
      <c r="W98" s="271"/>
      <c r="X98" s="341"/>
      <c r="Y98" s="341"/>
      <c r="Z98" s="341"/>
      <c r="AA98" s="341"/>
      <c r="AB98" s="353"/>
    </row>
    <row r="99" spans="1:28" ht="28">
      <c r="A99" s="359"/>
      <c r="B99" s="359"/>
      <c r="C99" s="341"/>
      <c r="D99" s="356"/>
      <c r="E99" s="341"/>
      <c r="F99" s="341"/>
      <c r="G99" s="231"/>
      <c r="H99" s="234"/>
      <c r="I99" s="231"/>
      <c r="J99" s="339"/>
      <c r="K99" s="268"/>
      <c r="L99" s="477"/>
      <c r="M99" s="82" t="s">
        <v>5</v>
      </c>
      <c r="N99" s="83" t="s">
        <v>156</v>
      </c>
      <c r="O99" s="84" t="str">
        <f>IF(N99="SÍ",10,"0")</f>
        <v>0</v>
      </c>
      <c r="P99" s="344"/>
      <c r="Q99" s="223"/>
      <c r="R99" s="255"/>
      <c r="S99" s="311"/>
      <c r="T99" s="314"/>
      <c r="U99" s="334"/>
      <c r="V99" s="337"/>
      <c r="W99" s="271"/>
      <c r="X99" s="341"/>
      <c r="Y99" s="341"/>
      <c r="Z99" s="341"/>
      <c r="AA99" s="341"/>
      <c r="AB99" s="353"/>
    </row>
    <row r="100" spans="1:28" ht="57" customHeight="1" thickBot="1">
      <c r="A100" s="360"/>
      <c r="B100" s="360"/>
      <c r="C100" s="364"/>
      <c r="D100" s="357"/>
      <c r="E100" s="364"/>
      <c r="F100" s="364"/>
      <c r="G100" s="232"/>
      <c r="H100" s="235"/>
      <c r="I100" s="232"/>
      <c r="J100" s="481"/>
      <c r="K100" s="269"/>
      <c r="L100" s="480"/>
      <c r="M100" s="93" t="s">
        <v>35</v>
      </c>
      <c r="N100" s="94" t="s">
        <v>12</v>
      </c>
      <c r="O100" s="84" t="str">
        <f>IF(N100="SÍ",30,"0")</f>
        <v>0</v>
      </c>
      <c r="P100" s="345"/>
      <c r="Q100" s="308"/>
      <c r="R100" s="309"/>
      <c r="S100" s="312"/>
      <c r="T100" s="315"/>
      <c r="U100" s="335"/>
      <c r="V100" s="338"/>
      <c r="W100" s="272"/>
      <c r="X100" s="364"/>
      <c r="Y100" s="364"/>
      <c r="Z100" s="364"/>
      <c r="AA100" s="364"/>
      <c r="AB100" s="365"/>
    </row>
    <row r="101" spans="1:28" ht="28" customHeight="1">
      <c r="A101" s="374" t="s">
        <v>451</v>
      </c>
      <c r="B101" s="227" t="s">
        <v>191</v>
      </c>
      <c r="C101" s="367" t="s">
        <v>192</v>
      </c>
      <c r="D101" s="227" t="s">
        <v>193</v>
      </c>
      <c r="E101" s="367" t="s">
        <v>194</v>
      </c>
      <c r="F101" s="367" t="s">
        <v>195</v>
      </c>
      <c r="G101" s="230" t="s">
        <v>15</v>
      </c>
      <c r="H101" s="233" t="str">
        <f>IF(G101="(1) RARA VEZ","1", IF(G101="(2) IMPROBABLE","2",IF(G101="(3) POSIBLE","3",IF(G101="(4) PROBABLE","4",IF(G101="(5) CASI SEGURO","5","")))))</f>
        <v>3</v>
      </c>
      <c r="I101" s="230" t="s">
        <v>62</v>
      </c>
      <c r="J101" s="366" t="str">
        <f>IF(I101="(1) INSIGNIFICANTE","1",IF(I101="(2) MENOR","2",IF(I101="(3) MODERADO","3",IF(I101="(4) MAYOR","4",IF(I101="(5) CATASTRÓFICO","5","")))))</f>
        <v>1</v>
      </c>
      <c r="K101" s="263">
        <f>+H101*J101</f>
        <v>3</v>
      </c>
      <c r="L101" s="367" t="s">
        <v>196</v>
      </c>
      <c r="M101" s="95" t="s">
        <v>6</v>
      </c>
      <c r="N101" s="96" t="s">
        <v>11</v>
      </c>
      <c r="O101" s="84">
        <f>IF(N101="SÍ",15,"0")</f>
        <v>15</v>
      </c>
      <c r="P101" s="343">
        <f>SUM(O101:O107)</f>
        <v>85</v>
      </c>
      <c r="Q101" s="222">
        <f>IF(AND(P101&gt;=0,P101&lt;=50),0,IF(AND(P101&gt;50,P101&lt;=75),1,IF(AND(P101&gt;75,P101&lt;=100),2,"REVISAR")))</f>
        <v>2</v>
      </c>
      <c r="R101" s="254" t="s">
        <v>8</v>
      </c>
      <c r="S101" s="310">
        <f>IF(R101="PROBABILIDAD",H101-Q101,J101-Q101)</f>
        <v>1</v>
      </c>
      <c r="T101" s="313">
        <f>IF($S101&lt;=0,1,$S101)</f>
        <v>1</v>
      </c>
      <c r="U101" s="333" t="str">
        <f>IF(AND($R101="PROBABILIDAD",$T101=1),$AH$2,IF(AND(R101="PROBABILIDAD",$T101=2),$AH$3,IF(AND($R101="PROBABILIDAD",$T101=3),$AH$4,IF(AND($R101="PROBABILIDAD",$T101=4),#REF!,IF(AND($R101="PROBABILIDAD",$T101=5),#REF!,$G101)))))</f>
        <v>(1) RARA VEZ</v>
      </c>
      <c r="V101" s="336" t="str">
        <f>IF(AND($R101="IMPACTO",$T101=1),$AG$2,IF(AND(R101="IMPACTO",$T101=2),$AG$3,IF(AND($R101="IMPACTO",$T101=3),$AG$4,IF(AND($R101="IMPACTO",$T101=4),$AG$5,IF(AND($R101="IMPACTO",$T101=5),$AG$6,I101)))))</f>
        <v>(1) INSIGNIFICANTE</v>
      </c>
      <c r="W101" s="259">
        <f>IF(R101="PROBABILIDAD",T101*J101,T101*H101)</f>
        <v>1</v>
      </c>
      <c r="X101" s="367" t="s">
        <v>197</v>
      </c>
      <c r="Y101" s="317" t="s">
        <v>198</v>
      </c>
      <c r="Z101" s="274" t="s">
        <v>199</v>
      </c>
      <c r="AA101" s="274" t="s">
        <v>200</v>
      </c>
      <c r="AB101" s="370"/>
    </row>
    <row r="102" spans="1:28" ht="28">
      <c r="A102" s="375"/>
      <c r="B102" s="228"/>
      <c r="C102" s="225"/>
      <c r="D102" s="228"/>
      <c r="E102" s="225"/>
      <c r="F102" s="225"/>
      <c r="G102" s="231"/>
      <c r="H102" s="234"/>
      <c r="I102" s="231"/>
      <c r="J102" s="339"/>
      <c r="K102" s="263"/>
      <c r="L102" s="225"/>
      <c r="M102" s="75" t="s">
        <v>7</v>
      </c>
      <c r="N102" s="41" t="s">
        <v>11</v>
      </c>
      <c r="O102" s="84">
        <f>IF(N102="SÍ",5,"0")</f>
        <v>5</v>
      </c>
      <c r="P102" s="368"/>
      <c r="Q102" s="223"/>
      <c r="R102" s="255"/>
      <c r="S102" s="311"/>
      <c r="T102" s="314"/>
      <c r="U102" s="334"/>
      <c r="V102" s="337"/>
      <c r="W102" s="259"/>
      <c r="X102" s="225"/>
      <c r="Y102" s="317"/>
      <c r="Z102" s="274"/>
      <c r="AA102" s="274"/>
      <c r="AB102" s="370"/>
    </row>
    <row r="103" spans="1:28" ht="14" customHeight="1">
      <c r="A103" s="375"/>
      <c r="B103" s="228"/>
      <c r="C103" s="225"/>
      <c r="D103" s="228"/>
      <c r="E103" s="225"/>
      <c r="F103" s="225"/>
      <c r="G103" s="231"/>
      <c r="H103" s="234"/>
      <c r="I103" s="231"/>
      <c r="J103" s="339"/>
      <c r="K103" s="268" t="str">
        <f>IF(AND(G101="(1) RARA VEZ",I101="(1) INSIGNIFICANTE"),"BAJA",IF(AND(G101="(1) RARA VEZ",I101="(2) MENOR"),"BAJA",IF(AND(G101="(2) IMPROBABLE",I101="(1) INSIGNIFICANTE"),"BAJA",IF(AND(G101="(3) POSIBLE",I101="(1) INSIGNIFICANTE"),"BAJA",IF(AND(G101="(4) PROBABLE",I101="(1) INSIGNIFICANTE"),"MODERADA",IF(AND(G101="(5) CASI SEGURO",I101="(1) INSIGNIFICANTE"),"ALTA",IF(AND(G101="(2) IMPROBABLE",I101="(2) MENOR"),"BAJA",IF(AND(G101="(3) POSIBLE",I101="(2) MENOR"),"MODERADA",IF(AND(G101="(4) PROBABLE",I101="(2) MENOR"),"ALTA",IF(AND(G101="(5) CASI SEGURO",I101="(2) MENOR"),"ALTA",IF(AND(G101="(1) RARA VEZ",I101="(3) MODERADO"),"MODERADA",IF(AND(G101="(2) IMPROBABLE",I101="(3) MODERADO"),"MODERADA",IF(AND(G101="(3) POSIBLE",I101="(3) MODERADO"),"ALTA",IF(AND(G101="(4) PROBABLE",I101="(3) MODERADO"),"ALTA",IF(AND(G101="(5) CASI SEGURO",I101="(3) MODERADO"),"EXTREMA",IF(AND(G101="(1) RARA VEZ",I101="(4) MAYOR"),"ALTA",IF(AND(G101="(2) IMPROBABLE",I101="(4) MAYOR"),"ALTA",IF(AND(G101="(3) POSIBLE",I101="(4) MAYOR"),"EXTREMA",IF(AND(G101="(4) PROBABLE",I101="(4) MAYOR"),"EXTREMA",IF(AND(G101="(5) CASI SEGURO",I101="(4) MAYOR"),"EXTREMA",IF(AND(G101="(1) RARA VEZ",I101="(5) CATASTRÓFICO"),"ALTA",IF(AND(G101="(2) IMPROBABLE",I101="(5) CATASTRÓFICO"),"EXTREMA",IF(AND(G101="(3) POSIBLE",I101="(5) CATASTRÓFICO"),"EXTREMA",IF(AND(G101="(4) PROBABLE",I101="(5) CATASTRÓFICO"),"EXTREMA",IF(AND(G101="(5) CASI SEGURO",I101="(5) CATASTRÓFICO"),"EXTREMA")))))))))))))))))))))))))</f>
        <v>BAJA</v>
      </c>
      <c r="L103" s="225"/>
      <c r="M103" s="77" t="s">
        <v>3</v>
      </c>
      <c r="N103" s="41" t="s">
        <v>12</v>
      </c>
      <c r="O103" s="84" t="str">
        <f>IF(N103="SÍ",15,"0")</f>
        <v>0</v>
      </c>
      <c r="P103" s="368"/>
      <c r="Q103" s="223"/>
      <c r="R103" s="255"/>
      <c r="S103" s="311"/>
      <c r="T103" s="314"/>
      <c r="U103" s="334"/>
      <c r="V103" s="337"/>
      <c r="W103" s="270" t="str">
        <f t="shared" ref="W103" si="16">IF(AND(U101="(1) RARA VEZ",V101="(1) INSIGNIFICANTE"),"BAJA",IF(AND(U101="(1) RARA VEZ",V101="(2) MENOR"),"BAJA",IF(AND(U101="(2) IMPROBABLE",V101="(1) INSIGNIFICANTE"),"BAJA",IF(AND(U101="(3) POSIBLE",V101="(1) INSIGNIFICANTE"),"BAJA",IF(AND(U101="(4) PROBABLE",V101="(1) INSIGNIFICANTE"),"MODERADA",IF(AND(U101="(5) CASI SEGURO",V101="(1) INSIGNIFICANTE"),"ALTA",IF(AND(U101="(2) IMPROBABLE",V101="(2) MENOR"),"BAJA",IF(AND(U101="(3) POSIBLE",V101="(2) MENOR"),"MODERADA",IF(AND(U101="(4) PROBABLE",V101="(2) MENOR"),"ALTA",IF(AND(U101="(5) CASI SEGURO",V101="(2) MENOR"),"ALTA",IF(AND(U101="(1) RARA VEZ",V101="(3) MODERADO"),"MODERADA",IF(AND(U101="(2) IMPROBABLE",V101="(3) MODERADO"),"MODERADA",IF(AND(U101="(3) POSIBLE",V101="(3) MODERADO"),"ALTA",IF(AND(U101="(4) PROBABLE",V101="(3) MODERADO"),"ALTA",IF(AND(U101="(5) CASI SEGURO",V101="(3) MODERADO"),"EXTREMA",IF(AND(U101="(1) RARA VEZ",V101="(4) MAYOR"),"ALTA",IF(AND(U101="(2) IMPROBABLE",V101="(4) MAYOR"),"ALTA",IF(AND(U101="(3) POSIBLE",V101="(4) MAYOR"),"EXTREMA",IF(AND(U101="(4) PROBABLE",V101="(4) MAYOR"),"EXTREMA",IF(AND(U101="(5) CASI SEGURO",V101="(4) MAYOR"),"EXTREMA",IF(AND(U101="(1) RARA VEZ",V101="(5) CATASTRÓFICO"),"ALTA",IF(AND(U101="(2) IMPROBABLE",V101="(5) CATASTRÓFICO"),"EXTREMA",IF(AND(U101="(3) POSIBLE",V101="(5) CATASTRÓFICO"),"EXTREMA",IF(AND(U101="(4) PROBABLE",V101="(5) CATASTRÓFICO"),"EXTREMA",IF(AND(U101="(5) CASI SEGURO",V101="(5) CATASTRÓFICO"),"EXTREMA")))))))))))))))))))))))))</f>
        <v>BAJA</v>
      </c>
      <c r="X103" s="225"/>
      <c r="Y103" s="317"/>
      <c r="Z103" s="274"/>
      <c r="AA103" s="274"/>
      <c r="AB103" s="370"/>
    </row>
    <row r="104" spans="1:28" ht="14" customHeight="1">
      <c r="A104" s="375"/>
      <c r="B104" s="228"/>
      <c r="C104" s="225"/>
      <c r="D104" s="228"/>
      <c r="E104" s="225"/>
      <c r="F104" s="225"/>
      <c r="G104" s="231"/>
      <c r="H104" s="234"/>
      <c r="I104" s="231"/>
      <c r="J104" s="339"/>
      <c r="K104" s="268"/>
      <c r="L104" s="225"/>
      <c r="M104" s="77" t="s">
        <v>4</v>
      </c>
      <c r="N104" s="41" t="s">
        <v>11</v>
      </c>
      <c r="O104" s="84">
        <f>IF(N104="SÍ",10,"0")</f>
        <v>10</v>
      </c>
      <c r="P104" s="368"/>
      <c r="Q104" s="223"/>
      <c r="R104" s="255"/>
      <c r="S104" s="311"/>
      <c r="T104" s="314"/>
      <c r="U104" s="334"/>
      <c r="V104" s="337"/>
      <c r="W104" s="271"/>
      <c r="X104" s="225"/>
      <c r="Y104" s="317"/>
      <c r="Z104" s="274"/>
      <c r="AA104" s="274"/>
      <c r="AB104" s="370"/>
    </row>
    <row r="105" spans="1:28" ht="28">
      <c r="A105" s="375"/>
      <c r="B105" s="228"/>
      <c r="C105" s="225"/>
      <c r="D105" s="228"/>
      <c r="E105" s="225"/>
      <c r="F105" s="225"/>
      <c r="G105" s="231"/>
      <c r="H105" s="234"/>
      <c r="I105" s="231"/>
      <c r="J105" s="339"/>
      <c r="K105" s="268"/>
      <c r="L105" s="225"/>
      <c r="M105" s="75" t="s">
        <v>36</v>
      </c>
      <c r="N105" s="41" t="s">
        <v>11</v>
      </c>
      <c r="O105" s="84">
        <f>IF(N105="SÍ",15,"0")</f>
        <v>15</v>
      </c>
      <c r="P105" s="368"/>
      <c r="Q105" s="223"/>
      <c r="R105" s="255"/>
      <c r="S105" s="311"/>
      <c r="T105" s="314"/>
      <c r="U105" s="334"/>
      <c r="V105" s="337"/>
      <c r="W105" s="271"/>
      <c r="X105" s="225"/>
      <c r="Y105" s="317"/>
      <c r="Z105" s="274"/>
      <c r="AA105" s="274"/>
      <c r="AB105" s="370"/>
    </row>
    <row r="106" spans="1:28" ht="28">
      <c r="A106" s="375"/>
      <c r="B106" s="228"/>
      <c r="C106" s="225"/>
      <c r="D106" s="228"/>
      <c r="E106" s="225"/>
      <c r="F106" s="225"/>
      <c r="G106" s="231"/>
      <c r="H106" s="234"/>
      <c r="I106" s="231"/>
      <c r="J106" s="339"/>
      <c r="K106" s="268"/>
      <c r="L106" s="225"/>
      <c r="M106" s="75" t="s">
        <v>5</v>
      </c>
      <c r="N106" s="41" t="s">
        <v>11</v>
      </c>
      <c r="O106" s="84">
        <f>IF(N106="SÍ",10,"0")</f>
        <v>10</v>
      </c>
      <c r="P106" s="368"/>
      <c r="Q106" s="223"/>
      <c r="R106" s="255"/>
      <c r="S106" s="311"/>
      <c r="T106" s="314"/>
      <c r="U106" s="334"/>
      <c r="V106" s="337"/>
      <c r="W106" s="271"/>
      <c r="X106" s="225"/>
      <c r="Y106" s="317"/>
      <c r="Z106" s="274"/>
      <c r="AA106" s="274"/>
      <c r="AB106" s="370"/>
    </row>
    <row r="107" spans="1:28" ht="56" customHeight="1">
      <c r="A107" s="375"/>
      <c r="B107" s="228"/>
      <c r="C107" s="226"/>
      <c r="D107" s="229"/>
      <c r="E107" s="226"/>
      <c r="F107" s="226"/>
      <c r="G107" s="232"/>
      <c r="H107" s="235"/>
      <c r="I107" s="232"/>
      <c r="J107" s="339"/>
      <c r="K107" s="269"/>
      <c r="L107" s="226"/>
      <c r="M107" s="78" t="s">
        <v>35</v>
      </c>
      <c r="N107" s="41" t="s">
        <v>11</v>
      </c>
      <c r="O107" s="84">
        <f>IF(N107="SÍ",30,"0")</f>
        <v>30</v>
      </c>
      <c r="P107" s="345"/>
      <c r="Q107" s="308"/>
      <c r="R107" s="309"/>
      <c r="S107" s="312"/>
      <c r="T107" s="315"/>
      <c r="U107" s="335"/>
      <c r="V107" s="338"/>
      <c r="W107" s="272"/>
      <c r="X107" s="226"/>
      <c r="Y107" s="317"/>
      <c r="Z107" s="274"/>
      <c r="AA107" s="274"/>
      <c r="AB107" s="370"/>
    </row>
    <row r="108" spans="1:28" ht="28" customHeight="1">
      <c r="A108" s="375"/>
      <c r="B108" s="228"/>
      <c r="C108" s="224" t="s">
        <v>201</v>
      </c>
      <c r="D108" s="227" t="s">
        <v>193</v>
      </c>
      <c r="E108" s="224" t="s">
        <v>202</v>
      </c>
      <c r="F108" s="224" t="s">
        <v>203</v>
      </c>
      <c r="G108" s="230" t="s">
        <v>13</v>
      </c>
      <c r="H108" s="233" t="str">
        <f>IF(G108="(1) RARA VEZ","1", IF(G108="(2) IMPROBABLE","2",IF(G108="(3) POSIBLE","3",IF(G108="(4) PROBABLE","4",IF(G108="(5) CASI SEGURO","5","")))))</f>
        <v>1</v>
      </c>
      <c r="I108" s="230" t="s">
        <v>66</v>
      </c>
      <c r="J108" s="339" t="str">
        <f>IF(I108="(1) INSIGNIFICANTE","1",IF(I108="(2) MENOR","2",IF(I108="(3) MODERADO","3",IF(I108="(4) MAYOR","4",IF(I108="(5) CATASTRÓFICO","5","")))))</f>
        <v>3</v>
      </c>
      <c r="K108" s="263">
        <f>+H108*J108</f>
        <v>3</v>
      </c>
      <c r="L108" s="224" t="s">
        <v>204</v>
      </c>
      <c r="M108" s="73" t="s">
        <v>6</v>
      </c>
      <c r="N108" s="41" t="s">
        <v>11</v>
      </c>
      <c r="O108" s="74">
        <f>IF(N108="SÍ",15,"0")</f>
        <v>15</v>
      </c>
      <c r="P108" s="343">
        <f>SUM(O108:O114)</f>
        <v>85</v>
      </c>
      <c r="Q108" s="222">
        <f>IF(AND(P108&gt;=0,P108&lt;=50),0,IF(AND(P108&gt;50,P108&lt;=75),1,IF(AND(P108&gt;75,P108&lt;=100),2,"REVISAR")))</f>
        <v>2</v>
      </c>
      <c r="R108" s="254" t="s">
        <v>9</v>
      </c>
      <c r="S108" s="310">
        <f>IF(R108="PROBABILIDAD",H108-Q108,J108-Q108)</f>
        <v>1</v>
      </c>
      <c r="T108" s="313">
        <f>IF($S108&lt;=0,1,$S108)</f>
        <v>1</v>
      </c>
      <c r="U108" s="333" t="str">
        <f>IF(AND($R108="PROBABILIDAD",$T108=1),$AH$2,IF(AND(R108="PROBABILIDAD",$T108=2),$AH$3,IF(AND($R108="PROBABILIDAD",$T108=3),$AH$4,IF(AND($R108="PROBABILIDAD",$T108=4),#REF!,IF(AND($R108="PROBABILIDAD",$T108=5),#REF!,$G108)))))</f>
        <v>(1) RARA VEZ</v>
      </c>
      <c r="V108" s="336" t="str">
        <f>IF(AND($R108="IMPACTO",$T108=1),$AG$2,IF(AND(R108="IMPACTO",$T108=2),$AG$3,IF(AND($R108="IMPACTO",$T108=3),$AG$4,IF(AND($R108="IMPACTO",$T108=4),$AG$5,IF(AND($R108="IMPACTO",$T108=5),$AG$6,I108)))))</f>
        <v>(1) INSIGNIFICANTE</v>
      </c>
      <c r="W108" s="259">
        <f t="shared" ref="W108" si="17">IF(R108="PROBABILIDAD",T108*J108,T108*H108)</f>
        <v>1</v>
      </c>
      <c r="X108" s="224" t="s">
        <v>205</v>
      </c>
      <c r="Y108" s="316" t="s">
        <v>198</v>
      </c>
      <c r="Z108" s="273" t="s">
        <v>206</v>
      </c>
      <c r="AA108" s="273" t="s">
        <v>200</v>
      </c>
      <c r="AB108" s="369"/>
    </row>
    <row r="109" spans="1:28" ht="28">
      <c r="A109" s="375"/>
      <c r="B109" s="228"/>
      <c r="C109" s="225"/>
      <c r="D109" s="228"/>
      <c r="E109" s="225"/>
      <c r="F109" s="225"/>
      <c r="G109" s="231"/>
      <c r="H109" s="234"/>
      <c r="I109" s="231"/>
      <c r="J109" s="339"/>
      <c r="K109" s="263"/>
      <c r="L109" s="225"/>
      <c r="M109" s="75" t="s">
        <v>7</v>
      </c>
      <c r="N109" s="41" t="s">
        <v>11</v>
      </c>
      <c r="O109" s="84">
        <f>IF(N109="SÍ",5,"0")</f>
        <v>5</v>
      </c>
      <c r="P109" s="344"/>
      <c r="Q109" s="223"/>
      <c r="R109" s="255"/>
      <c r="S109" s="311"/>
      <c r="T109" s="314"/>
      <c r="U109" s="334"/>
      <c r="V109" s="337"/>
      <c r="W109" s="259"/>
      <c r="X109" s="225"/>
      <c r="Y109" s="317"/>
      <c r="Z109" s="276"/>
      <c r="AA109" s="274"/>
      <c r="AB109" s="370"/>
    </row>
    <row r="110" spans="1:28" ht="14" customHeight="1">
      <c r="A110" s="375"/>
      <c r="B110" s="228"/>
      <c r="C110" s="225"/>
      <c r="D110" s="228"/>
      <c r="E110" s="225"/>
      <c r="F110" s="225"/>
      <c r="G110" s="231"/>
      <c r="H110" s="234"/>
      <c r="I110" s="231"/>
      <c r="J110" s="339"/>
      <c r="K110" s="268" t="str">
        <f>IF(AND(G108="(1) RARA VEZ",I108="(1) INSIGNIFICANTE"),"BAJA",IF(AND(G108="(1) RARA VEZ",I108="(2) MENOR"),"BAJA",IF(AND(G108="(2) IMPROBABLE",I108="(1) INSIGNIFICANTE"),"BAJA",IF(AND(G108="(3) POSIBLE",I108="(1) INSIGNIFICANTE"),"BAJA",IF(AND(G108="(4) PROBABLE",I108="(1) INSIGNIFICANTE"),"MODERADA",IF(AND(G108="(5) CASI SEGURO",I108="(1) INSIGNIFICANTE"),"ALTA",IF(AND(G108="(2) IMPROBABLE",I108="(2) MENOR"),"BAJA",IF(AND(G108="(3) POSIBLE",I108="(2) MENOR"),"MODERADA",IF(AND(G108="(4) PROBABLE",I108="(2) MENOR"),"ALTA",IF(AND(G108="(5) CASI SEGURO",I108="(2) MENOR"),"ALTA",IF(AND(G108="(1) RARA VEZ",I108="(3) MODERADO"),"MODERADA",IF(AND(G108="(2) IMPROBABLE",I108="(3) MODERADO"),"MODERADA",IF(AND(G108="(3) POSIBLE",I108="(3) MODERADO"),"ALTA",IF(AND(G108="(4) PROBABLE",I108="(3) MODERADO"),"ALTA",IF(AND(G108="(5) CASI SEGURO",I108="(3) MODERADO"),"EXTREMA",IF(AND(G108="(1) RARA VEZ",I108="(4) MAYOR"),"ALTA",IF(AND(G108="(2) IMPROBABLE",I108="(4) MAYOR"),"ALTA",IF(AND(G108="(3) POSIBLE",I108="(4) MAYOR"),"EXTREMA",IF(AND(G108="(4) PROBABLE",I108="(4) MAYOR"),"EXTREMA",IF(AND(G108="(5) CASI SEGURO",I108="(4) MAYOR"),"EXTREMA",IF(AND(G108="(1) RARA VEZ",I108="(5) CATASTRÓFICO"),"ALTA",IF(AND(G108="(2) IMPROBABLE",I108="(5) CATASTRÓFICO"),"EXTREMA",IF(AND(G108="(3) POSIBLE",I108="(5) CATASTRÓFICO"),"EXTREMA",IF(AND(G108="(4) PROBABLE",I108="(5) CATASTRÓFICO"),"EXTREMA",IF(AND(G108="(5) CASI SEGURO",I108="(5) CATASTRÓFICO"),"EXTREMA")))))))))))))))))))))))))</f>
        <v>MODERADA</v>
      </c>
      <c r="L110" s="225"/>
      <c r="M110" s="77" t="s">
        <v>3</v>
      </c>
      <c r="N110" s="41" t="s">
        <v>12</v>
      </c>
      <c r="O110" s="84" t="str">
        <f>IF(N110="SÍ",15,"0")</f>
        <v>0</v>
      </c>
      <c r="P110" s="344"/>
      <c r="Q110" s="223"/>
      <c r="R110" s="255"/>
      <c r="S110" s="311"/>
      <c r="T110" s="314"/>
      <c r="U110" s="334"/>
      <c r="V110" s="337"/>
      <c r="W110" s="270" t="str">
        <f t="shared" ref="W110" si="18">IF(AND(U108="(1) RARA VEZ",V108="(1) INSIGNIFICANTE"),"BAJA",IF(AND(U108="(1) RARA VEZ",V108="(2) MENOR"),"BAJA",IF(AND(U108="(2) IMPROBABLE",V108="(1) INSIGNIFICANTE"),"BAJA",IF(AND(U108="(3) POSIBLE",V108="(1) INSIGNIFICANTE"),"BAJA",IF(AND(U108="(4) PROBABLE",V108="(1) INSIGNIFICANTE"),"MODERADA",IF(AND(U108="(5) CASI SEGURO",V108="(1) INSIGNIFICANTE"),"ALTA",IF(AND(U108="(2) IMPROBABLE",V108="(2) MENOR"),"BAJA",IF(AND(U108="(3) POSIBLE",V108="(2) MENOR"),"MODERADA",IF(AND(U108="(4) PROBABLE",V108="(2) MENOR"),"ALTA",IF(AND(U108="(5) CASI SEGURO",V108="(2) MENOR"),"ALTA",IF(AND(U108="(1) RARA VEZ",V108="(3) MODERADO"),"MODERADA",IF(AND(U108="(2) IMPROBABLE",V108="(3) MODERADO"),"MODERADA",IF(AND(U108="(3) POSIBLE",V108="(3) MODERADO"),"ALTA",IF(AND(U108="(4) PROBABLE",V108="(3) MODERADO"),"ALTA",IF(AND(U108="(5) CASI SEGURO",V108="(3) MODERADO"),"EXTREMA",IF(AND(U108="(1) RARA VEZ",V108="(4) MAYOR"),"ALTA",IF(AND(U108="(2) IMPROBABLE",V108="(4) MAYOR"),"ALTA",IF(AND(U108="(3) POSIBLE",V108="(4) MAYOR"),"EXTREMA",IF(AND(U108="(4) PROBABLE",V108="(4) MAYOR"),"EXTREMA",IF(AND(U108="(5) CASI SEGURO",V108="(4) MAYOR"),"EXTREMA",IF(AND(U108="(1) RARA VEZ",V108="(5) CATASTRÓFICO"),"ALTA",IF(AND(U108="(2) IMPROBABLE",V108="(5) CATASTRÓFICO"),"EXTREMA",IF(AND(U108="(3) POSIBLE",V108="(5) CATASTRÓFICO"),"EXTREMA",IF(AND(U108="(4) PROBABLE",V108="(5) CATASTRÓFICO"),"EXTREMA",IF(AND(U108="(5) CASI SEGURO",V108="(5) CATASTRÓFICO"),"EXTREMA")))))))))))))))))))))))))</f>
        <v>BAJA</v>
      </c>
      <c r="X110" s="225"/>
      <c r="Y110" s="317"/>
      <c r="Z110" s="276"/>
      <c r="AA110" s="274"/>
      <c r="AB110" s="370"/>
    </row>
    <row r="111" spans="1:28" ht="14" customHeight="1">
      <c r="A111" s="375"/>
      <c r="B111" s="228"/>
      <c r="C111" s="225"/>
      <c r="D111" s="228"/>
      <c r="E111" s="225"/>
      <c r="F111" s="225"/>
      <c r="G111" s="231"/>
      <c r="H111" s="234"/>
      <c r="I111" s="231"/>
      <c r="J111" s="339"/>
      <c r="K111" s="268"/>
      <c r="L111" s="225"/>
      <c r="M111" s="77" t="s">
        <v>4</v>
      </c>
      <c r="N111" s="41" t="s">
        <v>11</v>
      </c>
      <c r="O111" s="84">
        <f>IF(N111="SÍ",10,"0")</f>
        <v>10</v>
      </c>
      <c r="P111" s="344"/>
      <c r="Q111" s="223"/>
      <c r="R111" s="255"/>
      <c r="S111" s="311"/>
      <c r="T111" s="314"/>
      <c r="U111" s="334"/>
      <c r="V111" s="337"/>
      <c r="W111" s="271"/>
      <c r="X111" s="225"/>
      <c r="Y111" s="317"/>
      <c r="Z111" s="276"/>
      <c r="AA111" s="274"/>
      <c r="AB111" s="370"/>
    </row>
    <row r="112" spans="1:28" ht="28">
      <c r="A112" s="375"/>
      <c r="B112" s="228"/>
      <c r="C112" s="225"/>
      <c r="D112" s="228"/>
      <c r="E112" s="225"/>
      <c r="F112" s="225"/>
      <c r="G112" s="231"/>
      <c r="H112" s="234"/>
      <c r="I112" s="231"/>
      <c r="J112" s="339"/>
      <c r="K112" s="268"/>
      <c r="L112" s="225"/>
      <c r="M112" s="75" t="s">
        <v>36</v>
      </c>
      <c r="N112" s="41" t="s">
        <v>11</v>
      </c>
      <c r="O112" s="84">
        <f>IF(N112="SÍ",15,"0")</f>
        <v>15</v>
      </c>
      <c r="P112" s="344"/>
      <c r="Q112" s="223"/>
      <c r="R112" s="255"/>
      <c r="S112" s="311"/>
      <c r="T112" s="314"/>
      <c r="U112" s="334"/>
      <c r="V112" s="337"/>
      <c r="W112" s="271"/>
      <c r="X112" s="225"/>
      <c r="Y112" s="317"/>
      <c r="Z112" s="276"/>
      <c r="AA112" s="274"/>
      <c r="AB112" s="370"/>
    </row>
    <row r="113" spans="1:34" ht="28">
      <c r="A113" s="375"/>
      <c r="B113" s="228"/>
      <c r="C113" s="225"/>
      <c r="D113" s="228"/>
      <c r="E113" s="225"/>
      <c r="F113" s="225"/>
      <c r="G113" s="231"/>
      <c r="H113" s="234"/>
      <c r="I113" s="231"/>
      <c r="J113" s="339"/>
      <c r="K113" s="268"/>
      <c r="L113" s="225"/>
      <c r="M113" s="75" t="s">
        <v>5</v>
      </c>
      <c r="N113" s="41" t="s">
        <v>11</v>
      </c>
      <c r="O113" s="84">
        <f>IF(N113="SÍ",10,"0")</f>
        <v>10</v>
      </c>
      <c r="P113" s="344"/>
      <c r="Q113" s="223"/>
      <c r="R113" s="255"/>
      <c r="S113" s="311"/>
      <c r="T113" s="314"/>
      <c r="U113" s="334"/>
      <c r="V113" s="337"/>
      <c r="W113" s="271"/>
      <c r="X113" s="225"/>
      <c r="Y113" s="317"/>
      <c r="Z113" s="276"/>
      <c r="AA113" s="274"/>
      <c r="AB113" s="370"/>
    </row>
    <row r="114" spans="1:34" ht="56" customHeight="1">
      <c r="A114" s="375"/>
      <c r="B114" s="228"/>
      <c r="C114" s="226"/>
      <c r="D114" s="229"/>
      <c r="E114" s="226"/>
      <c r="F114" s="226"/>
      <c r="G114" s="232"/>
      <c r="H114" s="235"/>
      <c r="I114" s="232"/>
      <c r="J114" s="339"/>
      <c r="K114" s="269"/>
      <c r="L114" s="226"/>
      <c r="M114" s="78" t="s">
        <v>35</v>
      </c>
      <c r="N114" s="41" t="s">
        <v>11</v>
      </c>
      <c r="O114" s="84">
        <f>IF(N114="SÍ",30,"0")</f>
        <v>30</v>
      </c>
      <c r="P114" s="345"/>
      <c r="Q114" s="308"/>
      <c r="R114" s="309"/>
      <c r="S114" s="312"/>
      <c r="T114" s="315"/>
      <c r="U114" s="335"/>
      <c r="V114" s="338"/>
      <c r="W114" s="272"/>
      <c r="X114" s="226"/>
      <c r="Y114" s="317"/>
      <c r="Z114" s="276"/>
      <c r="AA114" s="274"/>
      <c r="AB114" s="370"/>
    </row>
    <row r="115" spans="1:34" ht="28" customHeight="1">
      <c r="A115" s="375"/>
      <c r="B115" s="228"/>
      <c r="C115" s="224" t="s">
        <v>207</v>
      </c>
      <c r="D115" s="227" t="s">
        <v>193</v>
      </c>
      <c r="E115" s="224" t="s">
        <v>208</v>
      </c>
      <c r="F115" s="224" t="s">
        <v>209</v>
      </c>
      <c r="G115" s="230" t="s">
        <v>13</v>
      </c>
      <c r="H115" s="233" t="str">
        <f>IF(G115="(1) RARA VEZ","1", IF(G115="(2) IMPROBABLE","2",IF(G115="(3) POSIBLE","3",IF(G115="(4) PROBABLE","4",IF(G115="(5) CASI SEGURO","5","")))))</f>
        <v>1</v>
      </c>
      <c r="I115" s="230" t="s">
        <v>66</v>
      </c>
      <c r="J115" s="339" t="str">
        <f>IF(I115="(1) INSIGNIFICANTE","1",IF(I115="(2) MENOR","2",IF(I115="(3) MODERADO","3",IF(I115="(4) MAYOR","4",IF(I115="(5) CATASTRÓFICO","5","")))))</f>
        <v>3</v>
      </c>
      <c r="K115" s="263">
        <f>+H115*J115</f>
        <v>3</v>
      </c>
      <c r="L115" s="224" t="s">
        <v>210</v>
      </c>
      <c r="M115" s="73" t="s">
        <v>6</v>
      </c>
      <c r="N115" s="41" t="s">
        <v>11</v>
      </c>
      <c r="O115" s="74">
        <f>IF(N115="SÍ",15,"0")</f>
        <v>15</v>
      </c>
      <c r="P115" s="343">
        <f>SUM(O115:O121)</f>
        <v>85</v>
      </c>
      <c r="Q115" s="222">
        <f>IF(AND(P115&gt;=0,P115&lt;=50),0,IF(AND(P115&gt;50,P115&lt;=75),1,IF(AND(P115&gt;75,P115&lt;=100),2,"REVISAR")))</f>
        <v>2</v>
      </c>
      <c r="R115" s="254" t="s">
        <v>9</v>
      </c>
      <c r="S115" s="310">
        <f>IF(R115="PROBABILIDAD",H115-Q115,J115-Q115)</f>
        <v>1</v>
      </c>
      <c r="T115" s="313">
        <f>IF($S115&lt;=0,1,$S115)</f>
        <v>1</v>
      </c>
      <c r="U115" s="333" t="str">
        <f>IF(AND($R115="PROBABILIDAD",$T115=1),$AH$2,IF(AND(R115="PROBABILIDAD",$T115=2),$AH$3,IF(AND($R115="PROBABILIDAD",$T115=3),$AH$4,IF(AND($R115="PROBABILIDAD",$T115=4),#REF!,IF(AND($R115="PROBABILIDAD",$T115=5),#REF!,$G115)))))</f>
        <v>(1) RARA VEZ</v>
      </c>
      <c r="V115" s="336" t="str">
        <f>IF(AND($R115="IMPACTO",$T115=1),$AG$2,IF(AND(R115="IMPACTO",$T115=2),$AG$3,IF(AND($R115="IMPACTO",$T115=3),$AG$4,IF(AND($R115="IMPACTO",$T115=4),$AG$5,IF(AND($R115="IMPACTO",$T115=5),$AG$6,I115)))))</f>
        <v>(1) INSIGNIFICANTE</v>
      </c>
      <c r="W115" s="259">
        <f t="shared" ref="W115" si="19">IF(R115="PROBABILIDAD",T115*J115,T115*H115)</f>
        <v>1</v>
      </c>
      <c r="X115" s="224" t="s">
        <v>211</v>
      </c>
      <c r="Y115" s="316" t="s">
        <v>198</v>
      </c>
      <c r="Z115" s="371" t="s">
        <v>212</v>
      </c>
      <c r="AA115" s="249" t="s">
        <v>200</v>
      </c>
      <c r="AB115" s="372"/>
    </row>
    <row r="116" spans="1:34" ht="28">
      <c r="A116" s="375"/>
      <c r="B116" s="228"/>
      <c r="C116" s="225"/>
      <c r="D116" s="228"/>
      <c r="E116" s="225"/>
      <c r="F116" s="225"/>
      <c r="G116" s="231"/>
      <c r="H116" s="234"/>
      <c r="I116" s="231"/>
      <c r="J116" s="339"/>
      <c r="K116" s="263"/>
      <c r="L116" s="225"/>
      <c r="M116" s="75" t="s">
        <v>7</v>
      </c>
      <c r="N116" s="41" t="s">
        <v>11</v>
      </c>
      <c r="O116" s="84">
        <f>IF(N116="SÍ",5,"0")</f>
        <v>5</v>
      </c>
      <c r="P116" s="344"/>
      <c r="Q116" s="223"/>
      <c r="R116" s="255"/>
      <c r="S116" s="311"/>
      <c r="T116" s="314"/>
      <c r="U116" s="334"/>
      <c r="V116" s="337"/>
      <c r="W116" s="259"/>
      <c r="X116" s="225"/>
      <c r="Y116" s="317"/>
      <c r="Z116" s="373"/>
      <c r="AA116" s="249"/>
      <c r="AB116" s="372"/>
    </row>
    <row r="117" spans="1:34" ht="14" customHeight="1">
      <c r="A117" s="375"/>
      <c r="B117" s="228"/>
      <c r="C117" s="225"/>
      <c r="D117" s="228"/>
      <c r="E117" s="225"/>
      <c r="F117" s="225"/>
      <c r="G117" s="231"/>
      <c r="H117" s="234"/>
      <c r="I117" s="231"/>
      <c r="J117" s="339"/>
      <c r="K117" s="268" t="str">
        <f>IF(AND(G115="(1) RARA VEZ",I115="(1) INSIGNIFICANTE"),"BAJA",IF(AND(G115="(1) RARA VEZ",I115="(2) MENOR"),"BAJA",IF(AND(G115="(2) IMPROBABLE",I115="(1) INSIGNIFICANTE"),"BAJA",IF(AND(G115="(3) POSIBLE",I115="(1) INSIGNIFICANTE"),"BAJA",IF(AND(G115="(4) PROBABLE",I115="(1) INSIGNIFICANTE"),"MODERADA",IF(AND(G115="(5) CASI SEGURO",I115="(1) INSIGNIFICANTE"),"ALTA",IF(AND(G115="(2) IMPROBABLE",I115="(2) MENOR"),"BAJA",IF(AND(G115="(3) POSIBLE",I115="(2) MENOR"),"MODERADA",IF(AND(G115="(4) PROBABLE",I115="(2) MENOR"),"ALTA",IF(AND(G115="(5) CASI SEGURO",I115="(2) MENOR"),"ALTA",IF(AND(G115="(1) RARA VEZ",I115="(3) MODERADO"),"MODERADA",IF(AND(G115="(2) IMPROBABLE",I115="(3) MODERADO"),"MODERADA",IF(AND(G115="(3) POSIBLE",I115="(3) MODERADO"),"ALTA",IF(AND(G115="(4) PROBABLE",I115="(3) MODERADO"),"ALTA",IF(AND(G115="(5) CASI SEGURO",I115="(3) MODERADO"),"EXTREMA",IF(AND(G115="(1) RARA VEZ",I115="(4) MAYOR"),"ALTA",IF(AND(G115="(2) IMPROBABLE",I115="(4) MAYOR"),"ALTA",IF(AND(G115="(3) POSIBLE",I115="(4) MAYOR"),"EXTREMA",IF(AND(G115="(4) PROBABLE",I115="(4) MAYOR"),"EXTREMA",IF(AND(G115="(5) CASI SEGURO",I115="(4) MAYOR"),"EXTREMA",IF(AND(G115="(1) RARA VEZ",I115="(5) CATASTRÓFICO"),"ALTA",IF(AND(G115="(2) IMPROBABLE",I115="(5) CATASTRÓFICO"),"EXTREMA",IF(AND(G115="(3) POSIBLE",I115="(5) CATASTRÓFICO"),"EXTREMA",IF(AND(G115="(4) PROBABLE",I115="(5) CATASTRÓFICO"),"EXTREMA",IF(AND(G115="(5) CASI SEGURO",I115="(5) CATASTRÓFICO"),"EXTREMA")))))))))))))))))))))))))</f>
        <v>MODERADA</v>
      </c>
      <c r="L117" s="225"/>
      <c r="M117" s="77" t="s">
        <v>3</v>
      </c>
      <c r="N117" s="41" t="s">
        <v>12</v>
      </c>
      <c r="O117" s="84" t="str">
        <f>IF(N117="SÍ",15,"0")</f>
        <v>0</v>
      </c>
      <c r="P117" s="344"/>
      <c r="Q117" s="223"/>
      <c r="R117" s="255"/>
      <c r="S117" s="311"/>
      <c r="T117" s="314"/>
      <c r="U117" s="334"/>
      <c r="V117" s="337"/>
      <c r="W117" s="270" t="str">
        <f t="shared" ref="W117" si="20">IF(AND(U115="(1) RARA VEZ",V115="(1) INSIGNIFICANTE"),"BAJA",IF(AND(U115="(1) RARA VEZ",V115="(2) MENOR"),"BAJA",IF(AND(U115="(2) IMPROBABLE",V115="(1) INSIGNIFICANTE"),"BAJA",IF(AND(U115="(3) POSIBLE",V115="(1) INSIGNIFICANTE"),"BAJA",IF(AND(U115="(4) PROBABLE",V115="(1) INSIGNIFICANTE"),"MODERADA",IF(AND(U115="(5) CASI SEGURO",V115="(1) INSIGNIFICANTE"),"ALTA",IF(AND(U115="(2) IMPROBABLE",V115="(2) MENOR"),"BAJA",IF(AND(U115="(3) POSIBLE",V115="(2) MENOR"),"MODERADA",IF(AND(U115="(4) PROBABLE",V115="(2) MENOR"),"ALTA",IF(AND(U115="(5) CASI SEGURO",V115="(2) MENOR"),"ALTA",IF(AND(U115="(1) RARA VEZ",V115="(3) MODERADO"),"MODERADA",IF(AND(U115="(2) IMPROBABLE",V115="(3) MODERADO"),"MODERADA",IF(AND(U115="(3) POSIBLE",V115="(3) MODERADO"),"ALTA",IF(AND(U115="(4) PROBABLE",V115="(3) MODERADO"),"ALTA",IF(AND(U115="(5) CASI SEGURO",V115="(3) MODERADO"),"EXTREMA",IF(AND(U115="(1) RARA VEZ",V115="(4) MAYOR"),"ALTA",IF(AND(U115="(2) IMPROBABLE",V115="(4) MAYOR"),"ALTA",IF(AND(U115="(3) POSIBLE",V115="(4) MAYOR"),"EXTREMA",IF(AND(U115="(4) PROBABLE",V115="(4) MAYOR"),"EXTREMA",IF(AND(U115="(5) CASI SEGURO",V115="(4) MAYOR"),"EXTREMA",IF(AND(U115="(1) RARA VEZ",V115="(5) CATASTRÓFICO"),"ALTA",IF(AND(U115="(2) IMPROBABLE",V115="(5) CATASTRÓFICO"),"EXTREMA",IF(AND(U115="(3) POSIBLE",V115="(5) CATASTRÓFICO"),"EXTREMA",IF(AND(U115="(4) PROBABLE",V115="(5) CATASTRÓFICO"),"EXTREMA",IF(AND(U115="(5) CASI SEGURO",V115="(5) CATASTRÓFICO"),"EXTREMA")))))))))))))))))))))))))</f>
        <v>BAJA</v>
      </c>
      <c r="X117" s="225"/>
      <c r="Y117" s="317"/>
      <c r="Z117" s="373"/>
      <c r="AA117" s="249"/>
      <c r="AB117" s="372"/>
    </row>
    <row r="118" spans="1:34" ht="14" customHeight="1">
      <c r="A118" s="375"/>
      <c r="B118" s="228"/>
      <c r="C118" s="225"/>
      <c r="D118" s="228"/>
      <c r="E118" s="225"/>
      <c r="F118" s="225"/>
      <c r="G118" s="231"/>
      <c r="H118" s="234"/>
      <c r="I118" s="231"/>
      <c r="J118" s="339"/>
      <c r="K118" s="268"/>
      <c r="L118" s="225"/>
      <c r="M118" s="77" t="s">
        <v>4</v>
      </c>
      <c r="N118" s="41" t="s">
        <v>11</v>
      </c>
      <c r="O118" s="84">
        <f>IF(N118="SÍ",10,"0")</f>
        <v>10</v>
      </c>
      <c r="P118" s="344"/>
      <c r="Q118" s="223"/>
      <c r="R118" s="255"/>
      <c r="S118" s="311"/>
      <c r="T118" s="314"/>
      <c r="U118" s="334"/>
      <c r="V118" s="337"/>
      <c r="W118" s="271"/>
      <c r="X118" s="225"/>
      <c r="Y118" s="317"/>
      <c r="Z118" s="373"/>
      <c r="AA118" s="249"/>
      <c r="AB118" s="372"/>
    </row>
    <row r="119" spans="1:34" ht="28">
      <c r="A119" s="375"/>
      <c r="B119" s="228"/>
      <c r="C119" s="225"/>
      <c r="D119" s="228"/>
      <c r="E119" s="225"/>
      <c r="F119" s="225"/>
      <c r="G119" s="231"/>
      <c r="H119" s="234"/>
      <c r="I119" s="231"/>
      <c r="J119" s="339"/>
      <c r="K119" s="268"/>
      <c r="L119" s="225"/>
      <c r="M119" s="75" t="s">
        <v>36</v>
      </c>
      <c r="N119" s="41" t="s">
        <v>11</v>
      </c>
      <c r="O119" s="84">
        <f>IF(N119="SÍ",15,"0")</f>
        <v>15</v>
      </c>
      <c r="P119" s="344"/>
      <c r="Q119" s="223"/>
      <c r="R119" s="255"/>
      <c r="S119" s="311"/>
      <c r="T119" s="314"/>
      <c r="U119" s="334"/>
      <c r="V119" s="337"/>
      <c r="W119" s="271"/>
      <c r="X119" s="225"/>
      <c r="Y119" s="317"/>
      <c r="Z119" s="373"/>
      <c r="AA119" s="249"/>
      <c r="AB119" s="372"/>
    </row>
    <row r="120" spans="1:34" ht="28">
      <c r="A120" s="375"/>
      <c r="B120" s="228"/>
      <c r="C120" s="225"/>
      <c r="D120" s="228"/>
      <c r="E120" s="225"/>
      <c r="F120" s="225"/>
      <c r="G120" s="231"/>
      <c r="H120" s="234"/>
      <c r="I120" s="231"/>
      <c r="J120" s="339"/>
      <c r="K120" s="268"/>
      <c r="L120" s="225"/>
      <c r="M120" s="75" t="s">
        <v>5</v>
      </c>
      <c r="N120" s="41" t="s">
        <v>11</v>
      </c>
      <c r="O120" s="84">
        <f>IF(N120="SÍ",10,"0")</f>
        <v>10</v>
      </c>
      <c r="P120" s="344"/>
      <c r="Q120" s="223"/>
      <c r="R120" s="255"/>
      <c r="S120" s="311"/>
      <c r="T120" s="314"/>
      <c r="U120" s="334"/>
      <c r="V120" s="337"/>
      <c r="W120" s="271"/>
      <c r="X120" s="225"/>
      <c r="Y120" s="317"/>
      <c r="Z120" s="373"/>
      <c r="AA120" s="249"/>
      <c r="AB120" s="372"/>
    </row>
    <row r="121" spans="1:34" ht="57" customHeight="1">
      <c r="A121" s="375"/>
      <c r="B121" s="228"/>
      <c r="C121" s="226"/>
      <c r="D121" s="229"/>
      <c r="E121" s="226"/>
      <c r="F121" s="226"/>
      <c r="G121" s="232"/>
      <c r="H121" s="235"/>
      <c r="I121" s="232"/>
      <c r="J121" s="339"/>
      <c r="K121" s="269"/>
      <c r="L121" s="226"/>
      <c r="M121" s="78" t="s">
        <v>35</v>
      </c>
      <c r="N121" s="41" t="s">
        <v>11</v>
      </c>
      <c r="O121" s="84">
        <f>IF(N121="SÍ",30,"0")</f>
        <v>30</v>
      </c>
      <c r="P121" s="345"/>
      <c r="Q121" s="308"/>
      <c r="R121" s="309"/>
      <c r="S121" s="312"/>
      <c r="T121" s="315"/>
      <c r="U121" s="335"/>
      <c r="V121" s="338"/>
      <c r="W121" s="272"/>
      <c r="X121" s="226"/>
      <c r="Y121" s="317"/>
      <c r="Z121" s="373"/>
      <c r="AA121" s="249"/>
      <c r="AB121" s="372"/>
    </row>
    <row r="122" spans="1:34" ht="28" customHeight="1">
      <c r="A122" s="375"/>
      <c r="B122" s="228"/>
      <c r="C122" s="224" t="s">
        <v>213</v>
      </c>
      <c r="D122" s="227" t="s">
        <v>193</v>
      </c>
      <c r="E122" s="224" t="s">
        <v>214</v>
      </c>
      <c r="F122" s="224" t="s">
        <v>215</v>
      </c>
      <c r="G122" s="230" t="s">
        <v>13</v>
      </c>
      <c r="H122" s="233" t="str">
        <f>IF(G122="(1) RARA VEZ","1", IF(G122="(2) IMPROBABLE","2",IF(G122="(3) POSIBLE","3",IF(G122="(4) PROBABLE","4",IF(G122="(5) CASI SEGURO","5","")))))</f>
        <v>1</v>
      </c>
      <c r="I122" s="230" t="s">
        <v>66</v>
      </c>
      <c r="J122" s="339" t="str">
        <f>IF(I122="(1) INSIGNIFICANTE","1",IF(I122="(2) MENOR","2",IF(I122="(3) MODERADO","3",IF(I122="(4) MAYOR","4",IF(I122="(5) CATASTRÓFICO","5","")))))</f>
        <v>3</v>
      </c>
      <c r="K122" s="263">
        <f>+H122*J122</f>
        <v>3</v>
      </c>
      <c r="L122" s="224" t="s">
        <v>216</v>
      </c>
      <c r="M122" s="73" t="s">
        <v>6</v>
      </c>
      <c r="N122" s="41" t="s">
        <v>11</v>
      </c>
      <c r="O122" s="74">
        <f>IF(N122="SÍ",15,"0")</f>
        <v>15</v>
      </c>
      <c r="P122" s="343">
        <f>SUM(O122:O128)</f>
        <v>85</v>
      </c>
      <c r="Q122" s="222">
        <f>IF(AND(P122&gt;=0,P122&lt;=50),0,IF(AND(P122&gt;50,P122&lt;=75),1,IF(AND(P122&gt;75,P122&lt;=100),2,"REVISAR")))</f>
        <v>2</v>
      </c>
      <c r="R122" s="254" t="s">
        <v>9</v>
      </c>
      <c r="S122" s="310">
        <f>IF(R122="PROBABILIDAD",H122-Q122,J122-Q122)</f>
        <v>1</v>
      </c>
      <c r="T122" s="313">
        <f>IF($S122&lt;=0,1,$S122)</f>
        <v>1</v>
      </c>
      <c r="U122" s="333" t="str">
        <f>IF(AND($R122="PROBABILIDAD",$T122=1),$AH$2,IF(AND(R122="PROBABILIDAD",$T122=2),$AH$3,IF(AND($R122="PROBABILIDAD",$T122=3),$AH$4,IF(AND($R122="PROBABILIDAD",$T122=4),#REF!,IF(AND($R122="PROBABILIDAD",$T122=5),#REF!,$G122)))))</f>
        <v>(1) RARA VEZ</v>
      </c>
      <c r="V122" s="336" t="str">
        <f>IF(AND($R122="IMPACTO",$T122=1),$AG$2,IF(AND(R122="IMPACTO",$T122=2),$AG$3,IF(AND($R122="IMPACTO",$T122=3),$AG$4,IF(AND($R122="IMPACTO",$T122=4),$AG$5,IF(AND($R122="IMPACTO",$T122=5),$AG$6,I122)))))</f>
        <v>(1) INSIGNIFICANTE</v>
      </c>
      <c r="W122" s="259">
        <f t="shared" ref="W122" si="21">IF(R122="PROBABILIDAD",T122*J122,T122*H122)</f>
        <v>1</v>
      </c>
      <c r="X122" s="224" t="s">
        <v>217</v>
      </c>
      <c r="Y122" s="316" t="s">
        <v>198</v>
      </c>
      <c r="Z122" s="371" t="s">
        <v>218</v>
      </c>
      <c r="AA122" s="249" t="s">
        <v>200</v>
      </c>
      <c r="AB122" s="372"/>
    </row>
    <row r="123" spans="1:34" ht="28">
      <c r="A123" s="375"/>
      <c r="B123" s="228"/>
      <c r="C123" s="225"/>
      <c r="D123" s="228"/>
      <c r="E123" s="225"/>
      <c r="F123" s="225"/>
      <c r="G123" s="231"/>
      <c r="H123" s="234"/>
      <c r="I123" s="231"/>
      <c r="J123" s="339"/>
      <c r="K123" s="263"/>
      <c r="L123" s="225"/>
      <c r="M123" s="75" t="s">
        <v>7</v>
      </c>
      <c r="N123" s="41" t="s">
        <v>11</v>
      </c>
      <c r="O123" s="84">
        <f>IF(N123="SÍ",5,"0")</f>
        <v>5</v>
      </c>
      <c r="P123" s="344"/>
      <c r="Q123" s="223"/>
      <c r="R123" s="255"/>
      <c r="S123" s="311"/>
      <c r="T123" s="314"/>
      <c r="U123" s="334"/>
      <c r="V123" s="337"/>
      <c r="W123" s="259"/>
      <c r="X123" s="225"/>
      <c r="Y123" s="317"/>
      <c r="Z123" s="371"/>
      <c r="AA123" s="249"/>
      <c r="AB123" s="372"/>
    </row>
    <row r="124" spans="1:34" ht="14" customHeight="1">
      <c r="A124" s="375"/>
      <c r="B124" s="228"/>
      <c r="C124" s="225"/>
      <c r="D124" s="228"/>
      <c r="E124" s="225"/>
      <c r="F124" s="225"/>
      <c r="G124" s="231"/>
      <c r="H124" s="234"/>
      <c r="I124" s="231"/>
      <c r="J124" s="339"/>
      <c r="K124" s="268" t="str">
        <f>IF(AND(G122="(1) RARA VEZ",I122="(1) INSIGNIFICANTE"),"BAJA",IF(AND(G122="(1) RARA VEZ",I122="(2) MENOR"),"BAJA",IF(AND(G122="(2) IMPROBABLE",I122="(1) INSIGNIFICANTE"),"BAJA",IF(AND(G122="(3) POSIBLE",I122="(1) INSIGNIFICANTE"),"BAJA",IF(AND(G122="(4) PROBABLE",I122="(1) INSIGNIFICANTE"),"MODERADA",IF(AND(G122="(5) CASI SEGURO",I122="(1) INSIGNIFICANTE"),"ALTA",IF(AND(G122="(2) IMPROBABLE",I122="(2) MENOR"),"BAJA",IF(AND(G122="(3) POSIBLE",I122="(2) MENOR"),"MODERADA",IF(AND(G122="(4) PROBABLE",I122="(2) MENOR"),"ALTA",IF(AND(G122="(5) CASI SEGURO",I122="(2) MENOR"),"ALTA",IF(AND(G122="(1) RARA VEZ",I122="(3) MODERADO"),"MODERADA",IF(AND(G122="(2) IMPROBABLE",I122="(3) MODERADO"),"MODERADA",IF(AND(G122="(3) POSIBLE",I122="(3) MODERADO"),"ALTA",IF(AND(G122="(4) PROBABLE",I122="(3) MODERADO"),"ALTA",IF(AND(G122="(5) CASI SEGURO",I122="(3) MODERADO"),"EXTREMA",IF(AND(G122="(1) RARA VEZ",I122="(4) MAYOR"),"ALTA",IF(AND(G122="(2) IMPROBABLE",I122="(4) MAYOR"),"ALTA",IF(AND(G122="(3) POSIBLE",I122="(4) MAYOR"),"EXTREMA",IF(AND(G122="(4) PROBABLE",I122="(4) MAYOR"),"EXTREMA",IF(AND(G122="(5) CASI SEGURO",I122="(4) MAYOR"),"EXTREMA",IF(AND(G122="(1) RARA VEZ",I122="(5) CATASTRÓFICO"),"ALTA",IF(AND(G122="(2) IMPROBABLE",I122="(5) CATASTRÓFICO"),"EXTREMA",IF(AND(G122="(3) POSIBLE",I122="(5) CATASTRÓFICO"),"EXTREMA",IF(AND(G122="(4) PROBABLE",I122="(5) CATASTRÓFICO"),"EXTREMA",IF(AND(G122="(5) CASI SEGURO",I122="(5) CATASTRÓFICO"),"EXTREMA")))))))))))))))))))))))))</f>
        <v>MODERADA</v>
      </c>
      <c r="L124" s="225"/>
      <c r="M124" s="77" t="s">
        <v>3</v>
      </c>
      <c r="N124" s="41" t="s">
        <v>12</v>
      </c>
      <c r="O124" s="84" t="str">
        <f>IF(N124="SÍ",15,"0")</f>
        <v>0</v>
      </c>
      <c r="P124" s="344"/>
      <c r="Q124" s="223"/>
      <c r="R124" s="255"/>
      <c r="S124" s="311"/>
      <c r="T124" s="314"/>
      <c r="U124" s="334"/>
      <c r="V124" s="337"/>
      <c r="W124" s="270" t="str">
        <f t="shared" ref="W124" si="22">IF(AND(U122="(1) RARA VEZ",V122="(1) INSIGNIFICANTE"),"BAJA",IF(AND(U122="(1) RARA VEZ",V122="(2) MENOR"),"BAJA",IF(AND(U122="(2) IMPROBABLE",V122="(1) INSIGNIFICANTE"),"BAJA",IF(AND(U122="(3) POSIBLE",V122="(1) INSIGNIFICANTE"),"BAJA",IF(AND(U122="(4) PROBABLE",V122="(1) INSIGNIFICANTE"),"MODERADA",IF(AND(U122="(5) CASI SEGURO",V122="(1) INSIGNIFICANTE"),"ALTA",IF(AND(U122="(2) IMPROBABLE",V122="(2) MENOR"),"BAJA",IF(AND(U122="(3) POSIBLE",V122="(2) MENOR"),"MODERADA",IF(AND(U122="(4) PROBABLE",V122="(2) MENOR"),"ALTA",IF(AND(U122="(5) CASI SEGURO",V122="(2) MENOR"),"ALTA",IF(AND(U122="(1) RARA VEZ",V122="(3) MODERADO"),"MODERADA",IF(AND(U122="(2) IMPROBABLE",V122="(3) MODERADO"),"MODERADA",IF(AND(U122="(3) POSIBLE",V122="(3) MODERADO"),"ALTA",IF(AND(U122="(4) PROBABLE",V122="(3) MODERADO"),"ALTA",IF(AND(U122="(5) CASI SEGURO",V122="(3) MODERADO"),"EXTREMA",IF(AND(U122="(1) RARA VEZ",V122="(4) MAYOR"),"ALTA",IF(AND(U122="(2) IMPROBABLE",V122="(4) MAYOR"),"ALTA",IF(AND(U122="(3) POSIBLE",V122="(4) MAYOR"),"EXTREMA",IF(AND(U122="(4) PROBABLE",V122="(4) MAYOR"),"EXTREMA",IF(AND(U122="(5) CASI SEGURO",V122="(4) MAYOR"),"EXTREMA",IF(AND(U122="(1) RARA VEZ",V122="(5) CATASTRÓFICO"),"ALTA",IF(AND(U122="(2) IMPROBABLE",V122="(5) CATASTRÓFICO"),"EXTREMA",IF(AND(U122="(3) POSIBLE",V122="(5) CATASTRÓFICO"),"EXTREMA",IF(AND(U122="(4) PROBABLE",V122="(5) CATASTRÓFICO"),"EXTREMA",IF(AND(U122="(5) CASI SEGURO",V122="(5) CATASTRÓFICO"),"EXTREMA")))))))))))))))))))))))))</f>
        <v>BAJA</v>
      </c>
      <c r="X124" s="225"/>
      <c r="Y124" s="317"/>
      <c r="Z124" s="371"/>
      <c r="AA124" s="249"/>
      <c r="AB124" s="372"/>
      <c r="AC124" s="102"/>
      <c r="AD124" s="102"/>
      <c r="AE124" s="102"/>
      <c r="AF124" s="102"/>
      <c r="AG124" s="102"/>
      <c r="AH124" s="102"/>
    </row>
    <row r="125" spans="1:34" ht="14" customHeight="1">
      <c r="A125" s="375"/>
      <c r="B125" s="228"/>
      <c r="C125" s="225"/>
      <c r="D125" s="228"/>
      <c r="E125" s="225"/>
      <c r="F125" s="225"/>
      <c r="G125" s="231"/>
      <c r="H125" s="234"/>
      <c r="I125" s="231"/>
      <c r="J125" s="339"/>
      <c r="K125" s="268"/>
      <c r="L125" s="225"/>
      <c r="M125" s="77" t="s">
        <v>4</v>
      </c>
      <c r="N125" s="41" t="s">
        <v>11</v>
      </c>
      <c r="O125" s="84">
        <f>IF(N125="SÍ",10,"0")</f>
        <v>10</v>
      </c>
      <c r="P125" s="344"/>
      <c r="Q125" s="223"/>
      <c r="R125" s="255"/>
      <c r="S125" s="311"/>
      <c r="T125" s="314"/>
      <c r="U125" s="334"/>
      <c r="V125" s="337"/>
      <c r="W125" s="271"/>
      <c r="X125" s="225"/>
      <c r="Y125" s="317"/>
      <c r="Z125" s="371"/>
      <c r="AA125" s="249"/>
      <c r="AB125" s="372"/>
      <c r="AC125" s="102"/>
      <c r="AD125" s="102"/>
      <c r="AE125" s="102"/>
      <c r="AF125" s="102"/>
      <c r="AG125" s="102"/>
      <c r="AH125" s="102"/>
    </row>
    <row r="126" spans="1:34" ht="28">
      <c r="A126" s="375"/>
      <c r="B126" s="228"/>
      <c r="C126" s="225"/>
      <c r="D126" s="228"/>
      <c r="E126" s="225"/>
      <c r="F126" s="225"/>
      <c r="G126" s="231"/>
      <c r="H126" s="234"/>
      <c r="I126" s="231"/>
      <c r="J126" s="339"/>
      <c r="K126" s="268"/>
      <c r="L126" s="225"/>
      <c r="M126" s="75" t="s">
        <v>36</v>
      </c>
      <c r="N126" s="41" t="s">
        <v>11</v>
      </c>
      <c r="O126" s="84">
        <f>IF(N126="SÍ",15,"0")</f>
        <v>15</v>
      </c>
      <c r="P126" s="344"/>
      <c r="Q126" s="223"/>
      <c r="R126" s="255"/>
      <c r="S126" s="311"/>
      <c r="T126" s="314"/>
      <c r="U126" s="334"/>
      <c r="V126" s="337"/>
      <c r="W126" s="271"/>
      <c r="X126" s="225"/>
      <c r="Y126" s="317"/>
      <c r="Z126" s="371"/>
      <c r="AA126" s="249"/>
      <c r="AB126" s="372"/>
      <c r="AC126" s="102"/>
      <c r="AD126" s="102"/>
      <c r="AE126" s="102"/>
      <c r="AF126" s="102"/>
      <c r="AG126" s="102"/>
      <c r="AH126" s="102"/>
    </row>
    <row r="127" spans="1:34" ht="28">
      <c r="A127" s="375"/>
      <c r="B127" s="228"/>
      <c r="C127" s="225"/>
      <c r="D127" s="228"/>
      <c r="E127" s="225"/>
      <c r="F127" s="225"/>
      <c r="G127" s="231"/>
      <c r="H127" s="234"/>
      <c r="I127" s="231"/>
      <c r="J127" s="339"/>
      <c r="K127" s="268"/>
      <c r="L127" s="225"/>
      <c r="M127" s="75" t="s">
        <v>5</v>
      </c>
      <c r="N127" s="41" t="s">
        <v>11</v>
      </c>
      <c r="O127" s="84">
        <f>IF(N127="SÍ",10,"0")</f>
        <v>10</v>
      </c>
      <c r="P127" s="344"/>
      <c r="Q127" s="223"/>
      <c r="R127" s="255"/>
      <c r="S127" s="311"/>
      <c r="T127" s="314"/>
      <c r="U127" s="334"/>
      <c r="V127" s="337"/>
      <c r="W127" s="271"/>
      <c r="X127" s="225"/>
      <c r="Y127" s="317"/>
      <c r="Z127" s="371"/>
      <c r="AA127" s="249"/>
      <c r="AB127" s="372"/>
      <c r="AC127" s="102"/>
      <c r="AD127" s="102"/>
      <c r="AE127" s="102"/>
      <c r="AF127" s="102"/>
      <c r="AG127" s="102"/>
      <c r="AH127" s="102"/>
    </row>
    <row r="128" spans="1:34" ht="56" customHeight="1">
      <c r="A128" s="376"/>
      <c r="B128" s="229"/>
      <c r="C128" s="226"/>
      <c r="D128" s="229"/>
      <c r="E128" s="226"/>
      <c r="F128" s="226"/>
      <c r="G128" s="232"/>
      <c r="H128" s="235"/>
      <c r="I128" s="232"/>
      <c r="J128" s="339"/>
      <c r="K128" s="269"/>
      <c r="L128" s="226"/>
      <c r="M128" s="78" t="s">
        <v>35</v>
      </c>
      <c r="N128" s="41" t="s">
        <v>11</v>
      </c>
      <c r="O128" s="84">
        <f>IF(N128="SÍ",30,"0")</f>
        <v>30</v>
      </c>
      <c r="P128" s="345"/>
      <c r="Q128" s="308"/>
      <c r="R128" s="309"/>
      <c r="S128" s="312"/>
      <c r="T128" s="315"/>
      <c r="U128" s="335"/>
      <c r="V128" s="338"/>
      <c r="W128" s="272"/>
      <c r="X128" s="226"/>
      <c r="Y128" s="317"/>
      <c r="Z128" s="371"/>
      <c r="AA128" s="249"/>
      <c r="AB128" s="372"/>
      <c r="AC128" s="102"/>
      <c r="AD128" s="102"/>
      <c r="AE128" s="102"/>
      <c r="AF128" s="102"/>
      <c r="AG128" s="102"/>
      <c r="AH128" s="102"/>
    </row>
    <row r="129" spans="1:34" ht="28" customHeight="1">
      <c r="A129" s="305" t="s">
        <v>219</v>
      </c>
      <c r="B129" s="305" t="s">
        <v>220</v>
      </c>
      <c r="C129" s="224" t="s">
        <v>221</v>
      </c>
      <c r="D129" s="224" t="s">
        <v>67</v>
      </c>
      <c r="E129" s="224" t="s">
        <v>222</v>
      </c>
      <c r="F129" s="224" t="s">
        <v>223</v>
      </c>
      <c r="G129" s="230" t="s">
        <v>13</v>
      </c>
      <c r="H129" s="233" t="str">
        <f>IF(G129="(1) RARA VEZ","1", IF(G129="(2) IMPROBABLE","2",IF(G129="(3) POSIBLE","3",IF(G129="(4) PROBABLE","4",IF(G129="(5) CASI SEGURO","5","")))))</f>
        <v>1</v>
      </c>
      <c r="I129" s="230" t="s">
        <v>66</v>
      </c>
      <c r="J129" s="339" t="str">
        <f>IF(I129="(1) INSIGNIFICANTE","1",IF(I129="(2) MENOR","2",IF(I129="(3) MODERADO","3",IF(I129="(4) MAYOR","4",IF(I129="(5) CATASTRÓFICO","5","")))))</f>
        <v>3</v>
      </c>
      <c r="K129" s="263">
        <f>+H129*J129</f>
        <v>3</v>
      </c>
      <c r="L129" s="340" t="s">
        <v>224</v>
      </c>
      <c r="M129" s="73" t="s">
        <v>6</v>
      </c>
      <c r="N129" s="41" t="s">
        <v>11</v>
      </c>
      <c r="O129" s="74">
        <f>IF(N129="SÍ",15,"0")</f>
        <v>15</v>
      </c>
      <c r="P129" s="343">
        <f>SUM(O129:O135)</f>
        <v>85</v>
      </c>
      <c r="Q129" s="222">
        <f>IF(AND(P129&gt;=0,P129&lt;=50),0,IF(AND(P129&gt;50,P129&lt;=75),1,IF(AND(P129&gt;75,P129&lt;=100),2,"REVISAR")))</f>
        <v>2</v>
      </c>
      <c r="R129" s="254" t="s">
        <v>8</v>
      </c>
      <c r="S129" s="310">
        <f>IF(R129="PROBABILIDAD",H129-Q129,J129-Q129)</f>
        <v>-1</v>
      </c>
      <c r="T129" s="313">
        <f>IF($S129&lt;=0,1,$S129)</f>
        <v>1</v>
      </c>
      <c r="U129" s="333" t="str">
        <f>IF(AND($R129="PROBABILIDAD",$T129=1),$AH$2,IF(AND(R129="PROBABILIDAD",$T129=2),$AH$3,IF(AND($R129="PROBABILIDAD",$T129=3),$AH$4,IF(AND($R129="PROBABILIDAD",$T129=4),#REF!,IF(AND($R129="PROBABILIDAD",$T129=5),#REF!,$G129)))))</f>
        <v>(1) RARA VEZ</v>
      </c>
      <c r="V129" s="336" t="str">
        <f>IF(AND($R129="IMPACTO",$T129=1),$AG$2,IF(AND(R129="IMPACTO",$T129=2),$AG$3,IF(AND($R129="IMPACTO",$T129=3),$AG$4,IF(AND($R129="IMPACTO",$T129=4),$AG$5,IF(AND($R129="IMPACTO",$T129=5),$AG$6,I129)))))</f>
        <v>(3) MODERADO</v>
      </c>
      <c r="W129" s="259">
        <f t="shared" ref="W129" si="23">IF(R129="PROBABILIDAD",T129*J129,T129*H129)</f>
        <v>3</v>
      </c>
      <c r="X129" s="224" t="s">
        <v>225</v>
      </c>
      <c r="Y129" s="273" t="s">
        <v>226</v>
      </c>
      <c r="Z129" s="249" t="s">
        <v>227</v>
      </c>
      <c r="AA129" s="249" t="s">
        <v>228</v>
      </c>
      <c r="AB129" s="250"/>
      <c r="AC129" s="102"/>
      <c r="AD129" s="102"/>
      <c r="AE129" s="102"/>
      <c r="AF129" s="102"/>
      <c r="AG129" s="102"/>
      <c r="AH129" s="102"/>
    </row>
    <row r="130" spans="1:34" ht="28">
      <c r="A130" s="306"/>
      <c r="B130" s="306"/>
      <c r="C130" s="225"/>
      <c r="D130" s="225"/>
      <c r="E130" s="225"/>
      <c r="F130" s="225"/>
      <c r="G130" s="231"/>
      <c r="H130" s="234"/>
      <c r="I130" s="231"/>
      <c r="J130" s="339"/>
      <c r="K130" s="263"/>
      <c r="L130" s="341"/>
      <c r="M130" s="75" t="s">
        <v>7</v>
      </c>
      <c r="N130" s="41" t="s">
        <v>11</v>
      </c>
      <c r="O130" s="84">
        <f>IF(N130="SÍ",5,"0")</f>
        <v>5</v>
      </c>
      <c r="P130" s="344"/>
      <c r="Q130" s="223"/>
      <c r="R130" s="255"/>
      <c r="S130" s="311"/>
      <c r="T130" s="314"/>
      <c r="U130" s="334"/>
      <c r="V130" s="337"/>
      <c r="W130" s="259"/>
      <c r="X130" s="225"/>
      <c r="Y130" s="274"/>
      <c r="Z130" s="249"/>
      <c r="AA130" s="249"/>
      <c r="AB130" s="250"/>
      <c r="AC130" s="102"/>
      <c r="AD130" s="102"/>
      <c r="AE130" s="102"/>
      <c r="AF130" s="102"/>
      <c r="AG130" s="102"/>
      <c r="AH130" s="102"/>
    </row>
    <row r="131" spans="1:34" ht="14">
      <c r="A131" s="306"/>
      <c r="B131" s="306"/>
      <c r="C131" s="225"/>
      <c r="D131" s="225"/>
      <c r="E131" s="225"/>
      <c r="F131" s="225"/>
      <c r="G131" s="231"/>
      <c r="H131" s="234"/>
      <c r="I131" s="231"/>
      <c r="J131" s="339"/>
      <c r="K131" s="268" t="str">
        <f>IF(AND(G129="(1) RARA VEZ",I129="(1) INSIGNIFICANTE"),"BAJA",IF(AND(G129="(1) RARA VEZ",I129="(2) MENOR"),"BAJA",IF(AND(G129="(2) IMPROBABLE",I129="(1) INSIGNIFICANTE"),"BAJA",IF(AND(G129="(3) POSIBLE",I129="(1) INSIGNIFICANTE"),"BAJA",IF(AND(G129="(4) PROBABLE",I129="(1) INSIGNIFICANTE"),"MODERADA",IF(AND(G129="(5) CASI SEGURO",I129="(1) INSIGNIFICANTE"),"ALTA",IF(AND(G129="(2) IMPROBABLE",I129="(2) MENOR"),"BAJA",IF(AND(G129="(3) POSIBLE",I129="(2) MENOR"),"MODERADA",IF(AND(G129="(4) PROBABLE",I129="(2) MENOR"),"ALTA",IF(AND(G129="(5) CASI SEGURO",I129="(2) MENOR"),"ALTA",IF(AND(G129="(1) RARA VEZ",I129="(3) MODERADO"),"MODERADA",IF(AND(G129="(2) IMPROBABLE",I129="(3) MODERADO"),"MODERADA",IF(AND(G129="(3) POSIBLE",I129="(3) MODERADO"),"ALTA",IF(AND(G129="(4) PROBABLE",I129="(3) MODERADO"),"ALTA",IF(AND(G129="(5) CASI SEGURO",I129="(3) MODERADO"),"EXTREMA",IF(AND(G129="(1) RARA VEZ",I129="(4) MAYOR"),"ALTA",IF(AND(G129="(2) IMPROBABLE",I129="(4) MAYOR"),"ALTA",IF(AND(G129="(3) POSIBLE",I129="(4) MAYOR"),"EXTREMA",IF(AND(G129="(4) PROBABLE",I129="(4) MAYOR"),"EXTREMA",IF(AND(G129="(5) CASI SEGURO",I129="(4) MAYOR"),"EXTREMA",IF(AND(G129="(1) RARA VEZ",I129="(5) CATASTRÓFICO"),"ALTA",IF(AND(G129="(2) IMPROBABLE",I129="(5) CATASTRÓFICO"),"EXTREMA",IF(AND(G129="(3) POSIBLE",I129="(5) CATASTRÓFICO"),"EXTREMA",IF(AND(G129="(4) PROBABLE",I129="(5) CATASTRÓFICO"),"EXTREMA",IF(AND(G129="(5) CASI SEGURO",I129="(5) CATASTRÓFICO"),"EXTREMA")))))))))))))))))))))))))</f>
        <v>MODERADA</v>
      </c>
      <c r="L131" s="341"/>
      <c r="M131" s="77" t="s">
        <v>3</v>
      </c>
      <c r="N131" s="41" t="s">
        <v>12</v>
      </c>
      <c r="O131" s="84" t="str">
        <f>IF(N131="SÍ",15,"0")</f>
        <v>0</v>
      </c>
      <c r="P131" s="344"/>
      <c r="Q131" s="223"/>
      <c r="R131" s="255"/>
      <c r="S131" s="311"/>
      <c r="T131" s="314"/>
      <c r="U131" s="334"/>
      <c r="V131" s="337"/>
      <c r="W131" s="270" t="str">
        <f t="shared" ref="W131" si="24">IF(AND(U129="(1) RARA VEZ",V129="(1) INSIGNIFICANTE"),"BAJA",IF(AND(U129="(1) RARA VEZ",V129="(2) MENOR"),"BAJA",IF(AND(U129="(2) IMPROBABLE",V129="(1) INSIGNIFICANTE"),"BAJA",IF(AND(U129="(3) POSIBLE",V129="(1) INSIGNIFICANTE"),"BAJA",IF(AND(U129="(4) PROBABLE",V129="(1) INSIGNIFICANTE"),"MODERADA",IF(AND(U129="(5) CASI SEGURO",V129="(1) INSIGNIFICANTE"),"ALTA",IF(AND(U129="(2) IMPROBABLE",V129="(2) MENOR"),"BAJA",IF(AND(U129="(3) POSIBLE",V129="(2) MENOR"),"MODERADA",IF(AND(U129="(4) PROBABLE",V129="(2) MENOR"),"ALTA",IF(AND(U129="(5) CASI SEGURO",V129="(2) MENOR"),"ALTA",IF(AND(U129="(1) RARA VEZ",V129="(3) MODERADO"),"MODERADA",IF(AND(U129="(2) IMPROBABLE",V129="(3) MODERADO"),"MODERADA",IF(AND(U129="(3) POSIBLE",V129="(3) MODERADO"),"ALTA",IF(AND(U129="(4) PROBABLE",V129="(3) MODERADO"),"ALTA",IF(AND(U129="(5) CASI SEGURO",V129="(3) MODERADO"),"EXTREMA",IF(AND(U129="(1) RARA VEZ",V129="(4) MAYOR"),"ALTA",IF(AND(U129="(2) IMPROBABLE",V129="(4) MAYOR"),"ALTA",IF(AND(U129="(3) POSIBLE",V129="(4) MAYOR"),"EXTREMA",IF(AND(U129="(4) PROBABLE",V129="(4) MAYOR"),"EXTREMA",IF(AND(U129="(5) CASI SEGURO",V129="(4) MAYOR"),"EXTREMA",IF(AND(U129="(1) RARA VEZ",V129="(5) CATASTRÓFICO"),"ALTA",IF(AND(U129="(2) IMPROBABLE",V129="(5) CATASTRÓFICO"),"EXTREMA",IF(AND(U129="(3) POSIBLE",V129="(5) CATASTRÓFICO"),"EXTREMA",IF(AND(U129="(4) PROBABLE",V129="(5) CATASTRÓFICO"),"EXTREMA",IF(AND(U129="(5) CASI SEGURO",V129="(5) CATASTRÓFICO"),"EXTREMA")))))))))))))))))))))))))</f>
        <v>MODERADA</v>
      </c>
      <c r="X131" s="225"/>
      <c r="Y131" s="274"/>
      <c r="Z131" s="249"/>
      <c r="AA131" s="249"/>
      <c r="AB131" s="250"/>
      <c r="AC131" s="102"/>
      <c r="AD131" s="102"/>
      <c r="AE131" s="102"/>
      <c r="AF131" s="102"/>
      <c r="AG131" s="102"/>
      <c r="AH131" s="102"/>
    </row>
    <row r="132" spans="1:34" ht="14">
      <c r="A132" s="306"/>
      <c r="B132" s="306"/>
      <c r="C132" s="225"/>
      <c r="D132" s="225"/>
      <c r="E132" s="225"/>
      <c r="F132" s="225"/>
      <c r="G132" s="231"/>
      <c r="H132" s="234"/>
      <c r="I132" s="231"/>
      <c r="J132" s="339"/>
      <c r="K132" s="268"/>
      <c r="L132" s="341"/>
      <c r="M132" s="77" t="s">
        <v>4</v>
      </c>
      <c r="N132" s="41" t="s">
        <v>11</v>
      </c>
      <c r="O132" s="84">
        <f>IF(N132="SÍ",10,"0")</f>
        <v>10</v>
      </c>
      <c r="P132" s="344"/>
      <c r="Q132" s="223"/>
      <c r="R132" s="255"/>
      <c r="S132" s="311"/>
      <c r="T132" s="314"/>
      <c r="U132" s="334"/>
      <c r="V132" s="337"/>
      <c r="W132" s="271"/>
      <c r="X132" s="225"/>
      <c r="Y132" s="274"/>
      <c r="Z132" s="249"/>
      <c r="AA132" s="249"/>
      <c r="AB132" s="250"/>
      <c r="AC132" s="102"/>
      <c r="AD132" s="102"/>
      <c r="AE132" s="102"/>
      <c r="AF132" s="102"/>
      <c r="AG132" s="102"/>
      <c r="AH132" s="102"/>
    </row>
    <row r="133" spans="1:34" ht="28">
      <c r="A133" s="306"/>
      <c r="B133" s="306"/>
      <c r="C133" s="225"/>
      <c r="D133" s="225"/>
      <c r="E133" s="225"/>
      <c r="F133" s="225"/>
      <c r="G133" s="231"/>
      <c r="H133" s="234"/>
      <c r="I133" s="231"/>
      <c r="J133" s="339"/>
      <c r="K133" s="268"/>
      <c r="L133" s="341"/>
      <c r="M133" s="75" t="s">
        <v>36</v>
      </c>
      <c r="N133" s="41" t="s">
        <v>11</v>
      </c>
      <c r="O133" s="84">
        <f>IF(N133="SÍ",15,"0")</f>
        <v>15</v>
      </c>
      <c r="P133" s="344"/>
      <c r="Q133" s="223"/>
      <c r="R133" s="255"/>
      <c r="S133" s="311"/>
      <c r="T133" s="314"/>
      <c r="U133" s="334"/>
      <c r="V133" s="337"/>
      <c r="W133" s="271"/>
      <c r="X133" s="225"/>
      <c r="Y133" s="274"/>
      <c r="Z133" s="249"/>
      <c r="AA133" s="249"/>
      <c r="AB133" s="250"/>
      <c r="AC133" s="102"/>
      <c r="AD133" s="102"/>
      <c r="AE133" s="102"/>
      <c r="AF133" s="102"/>
      <c r="AG133" s="102"/>
      <c r="AH133" s="102"/>
    </row>
    <row r="134" spans="1:34" ht="28">
      <c r="A134" s="306"/>
      <c r="B134" s="306"/>
      <c r="C134" s="225"/>
      <c r="D134" s="225"/>
      <c r="E134" s="225"/>
      <c r="F134" s="225"/>
      <c r="G134" s="231"/>
      <c r="H134" s="234"/>
      <c r="I134" s="231"/>
      <c r="J134" s="339"/>
      <c r="K134" s="268"/>
      <c r="L134" s="341"/>
      <c r="M134" s="75" t="s">
        <v>229</v>
      </c>
      <c r="N134" s="41" t="s">
        <v>11</v>
      </c>
      <c r="O134" s="84">
        <f>IF(N134="SÍ",10,"0")</f>
        <v>10</v>
      </c>
      <c r="P134" s="344"/>
      <c r="Q134" s="223"/>
      <c r="R134" s="255"/>
      <c r="S134" s="311"/>
      <c r="T134" s="314"/>
      <c r="U134" s="334"/>
      <c r="V134" s="337"/>
      <c r="W134" s="271"/>
      <c r="X134" s="225"/>
      <c r="Y134" s="274"/>
      <c r="Z134" s="249"/>
      <c r="AA134" s="249"/>
      <c r="AB134" s="250"/>
      <c r="AC134" s="102"/>
      <c r="AD134" s="102"/>
      <c r="AE134" s="102"/>
      <c r="AF134" s="102"/>
      <c r="AG134" s="102"/>
      <c r="AH134" s="102"/>
    </row>
    <row r="135" spans="1:34" ht="57" customHeight="1">
      <c r="A135" s="307"/>
      <c r="B135" s="307"/>
      <c r="C135" s="226"/>
      <c r="D135" s="226"/>
      <c r="E135" s="226"/>
      <c r="F135" s="226"/>
      <c r="G135" s="232"/>
      <c r="H135" s="235"/>
      <c r="I135" s="232"/>
      <c r="J135" s="339"/>
      <c r="K135" s="269"/>
      <c r="L135" s="342"/>
      <c r="M135" s="78" t="s">
        <v>35</v>
      </c>
      <c r="N135" s="41" t="s">
        <v>11</v>
      </c>
      <c r="O135" s="84">
        <f>IF(N135="SÍ",30,"0")</f>
        <v>30</v>
      </c>
      <c r="P135" s="345"/>
      <c r="Q135" s="308"/>
      <c r="R135" s="309"/>
      <c r="S135" s="312"/>
      <c r="T135" s="315"/>
      <c r="U135" s="335"/>
      <c r="V135" s="338"/>
      <c r="W135" s="272"/>
      <c r="X135" s="226"/>
      <c r="Y135" s="274"/>
      <c r="Z135" s="249"/>
      <c r="AA135" s="249"/>
      <c r="AB135" s="250"/>
      <c r="AC135" s="102"/>
      <c r="AD135" s="102"/>
      <c r="AE135" s="102"/>
      <c r="AF135" s="102"/>
      <c r="AG135" s="102"/>
      <c r="AH135" s="102"/>
    </row>
    <row r="136" spans="1:34" ht="42" customHeight="1">
      <c r="A136" s="379" t="s">
        <v>230</v>
      </c>
      <c r="B136" s="379" t="s">
        <v>231</v>
      </c>
      <c r="C136" s="224" t="s">
        <v>233</v>
      </c>
      <c r="D136" s="227" t="s">
        <v>67</v>
      </c>
      <c r="E136" s="224" t="s">
        <v>234</v>
      </c>
      <c r="F136" s="224" t="s">
        <v>235</v>
      </c>
      <c r="G136" s="230" t="s">
        <v>15</v>
      </c>
      <c r="H136" s="233" t="str">
        <f>IF(G136="(1) RARA VEZ","1", IF(G136="(2) IMPROBABLE","2",IF(G136="(3) POSIBLE","3",IF(G136="(4) PROBABLE","4",IF(G136="(5) CASI SEGURO","5","")))))</f>
        <v>3</v>
      </c>
      <c r="I136" s="230" t="s">
        <v>66</v>
      </c>
      <c r="J136" s="339" t="str">
        <f>IF(I136="(1) INSIGNIFICANTE","1",IF(I136="(2) MENOR","2",IF(I136="(3) MODERADO","3",IF(I136="(4) MAYOR","4",IF(I136="(5) CATASTRÓFICO","5","")))))</f>
        <v>3</v>
      </c>
      <c r="K136" s="263">
        <f>+H136*J136</f>
        <v>9</v>
      </c>
      <c r="L136" s="340" t="s">
        <v>236</v>
      </c>
      <c r="M136" s="73" t="s">
        <v>6</v>
      </c>
      <c r="N136" s="41" t="s">
        <v>11</v>
      </c>
      <c r="O136" s="74">
        <f>IF(N136="SÍ",15,"0")</f>
        <v>15</v>
      </c>
      <c r="P136" s="343">
        <f>SUM(O136:O142)</f>
        <v>30</v>
      </c>
      <c r="Q136" s="222">
        <f>IF(AND(P136&gt;=0,P136&lt;=50),0,IF(AND(P136&gt;50,P136&lt;=75),1,IF(AND(P136&gt;75,P136&lt;=100),2,"REVISAR")))</f>
        <v>0</v>
      </c>
      <c r="R136" s="254" t="s">
        <v>8</v>
      </c>
      <c r="S136" s="310">
        <f>IF(R136="PROBABILIDAD",H136-Q136,J136-Q136)</f>
        <v>3</v>
      </c>
      <c r="T136" s="313">
        <f>IF($S136&lt;=0,1,$S136)</f>
        <v>3</v>
      </c>
      <c r="U136" s="333" t="str">
        <f>IF(AND($R136="PROBABILIDAD",$T136=1),$AH$2,IF(AND(R136="PROBABILIDAD",$T136=2),$AH$3,IF(AND($R136="PROBABILIDAD",$T136=3),$AH$4,IF(AND($R136="PROBABILIDAD",$T136=4),#REF!,IF(AND($R136="PROBABILIDAD",$T136=5),#REF!,$G136)))))</f>
        <v>(3) POSIBLE</v>
      </c>
      <c r="V136" s="336" t="str">
        <f>IF(AND($R136="IMPACTO",$T136=1),$AG$2,IF(AND(R136="IMPACTO",$T136=2),$AG$3,IF(AND($R136="IMPACTO",$T136=3),$AG$4,IF(AND($R136="IMPACTO",$T136=4),$AG$5,IF(AND($R136="IMPACTO",$T136=5),$AG$6,I136)))))</f>
        <v>(3) MODERADO</v>
      </c>
      <c r="W136" s="259">
        <f t="shared" ref="W136" si="25">IF(R136="PROBABILIDAD",T136*J136,T136*H136)</f>
        <v>9</v>
      </c>
      <c r="X136" s="224" t="s">
        <v>237</v>
      </c>
      <c r="Y136" s="316" t="s">
        <v>232</v>
      </c>
      <c r="Z136" s="249" t="s">
        <v>238</v>
      </c>
      <c r="AA136" s="249" t="s">
        <v>239</v>
      </c>
      <c r="AB136" s="249"/>
      <c r="AC136" s="378"/>
      <c r="AD136" s="377"/>
      <c r="AE136" s="377"/>
      <c r="AF136" s="378"/>
      <c r="AG136" s="102"/>
      <c r="AH136" s="102"/>
    </row>
    <row r="137" spans="1:34" ht="28">
      <c r="A137" s="380"/>
      <c r="B137" s="380"/>
      <c r="C137" s="225"/>
      <c r="D137" s="228"/>
      <c r="E137" s="225"/>
      <c r="F137" s="225"/>
      <c r="G137" s="231"/>
      <c r="H137" s="234"/>
      <c r="I137" s="231"/>
      <c r="J137" s="339"/>
      <c r="K137" s="263"/>
      <c r="L137" s="341"/>
      <c r="M137" s="75" t="s">
        <v>7</v>
      </c>
      <c r="N137" s="41" t="s">
        <v>11</v>
      </c>
      <c r="O137" s="84">
        <f>IF(N137="SÍ",5,"0")</f>
        <v>5</v>
      </c>
      <c r="P137" s="344"/>
      <c r="Q137" s="223"/>
      <c r="R137" s="255"/>
      <c r="S137" s="311"/>
      <c r="T137" s="314"/>
      <c r="U137" s="334"/>
      <c r="V137" s="337"/>
      <c r="W137" s="259"/>
      <c r="X137" s="225"/>
      <c r="Y137" s="319"/>
      <c r="Z137" s="249"/>
      <c r="AA137" s="249"/>
      <c r="AB137" s="250"/>
      <c r="AC137" s="377"/>
      <c r="AD137" s="377"/>
      <c r="AE137" s="377"/>
      <c r="AF137" s="378"/>
      <c r="AG137" s="102"/>
      <c r="AH137" s="102"/>
    </row>
    <row r="138" spans="1:34" ht="15" customHeight="1">
      <c r="A138" s="380"/>
      <c r="B138" s="380"/>
      <c r="C138" s="225"/>
      <c r="D138" s="228"/>
      <c r="E138" s="225"/>
      <c r="F138" s="225"/>
      <c r="G138" s="231"/>
      <c r="H138" s="234"/>
      <c r="I138" s="231"/>
      <c r="J138" s="339"/>
      <c r="K138" s="268" t="str">
        <f>IF(AND(G136="(1) RARA VEZ",I136="(1) INSIGNIFICANTE"),"BAJA",IF(AND(G136="(1) RARA VEZ",I136="(2) MENOR"),"BAJA",IF(AND(G136="(2) IMPROBABLE",I136="(1) INSIGNIFICANTE"),"BAJA",IF(AND(G136="(3) POSIBLE",I136="(1) INSIGNIFICANTE"),"BAJA",IF(AND(G136="(4) PROBABLE",I136="(1) INSIGNIFICANTE"),"MODERADA",IF(AND(G136="(5) CASI SEGURO",I136="(1) INSIGNIFICANTE"),"ALTA",IF(AND(G136="(2) IMPROBABLE",I136="(2) MENOR"),"BAJA",IF(AND(G136="(3) POSIBLE",I136="(2) MENOR"),"MODERADA",IF(AND(G136="(4) PROBABLE",I136="(2) MENOR"),"ALTA",IF(AND(G136="(5) CASI SEGURO",I136="(2) MENOR"),"ALTA",IF(AND(G136="(1) RARA VEZ",I136="(3) MODERADO"),"MODERADA",IF(AND(G136="(2) IMPROBABLE",I136="(3) MODERADO"),"MODERADA",IF(AND(G136="(3) POSIBLE",I136="(3) MODERADO"),"ALTA",IF(AND(G136="(4) PROBABLE",I136="(3) MODERADO"),"ALTA",IF(AND(G136="(5) CASI SEGURO",I136="(3) MODERADO"),"EXTREMA",IF(AND(G136="(1) RARA VEZ",I136="(4) MAYOR"),"ALTA",IF(AND(G136="(2) IMPROBABLE",I136="(4) MAYOR"),"ALTA",IF(AND(G136="(3) POSIBLE",I136="(4) MAYOR"),"EXTREMA",IF(AND(G136="(4) PROBABLE",I136="(4) MAYOR"),"EXTREMA",IF(AND(G136="(5) CASI SEGURO",I136="(4) MAYOR"),"EXTREMA",IF(AND(G136="(1) RARA VEZ",I136="(5) CATASTRÓFICO"),"ALTA",IF(AND(G136="(2) IMPROBABLE",I136="(5) CATASTRÓFICO"),"EXTREMA",IF(AND(G136="(3) POSIBLE",I136="(5) CATASTRÓFICO"),"EXTREMA",IF(AND(G136="(4) PROBABLE",I136="(5) CATASTRÓFICO"),"EXTREMA",IF(AND(G136="(5) CASI SEGURO",I136="(5) CATASTRÓFICO"),"EXTREMA")))))))))))))))))))))))))</f>
        <v>ALTA</v>
      </c>
      <c r="L138" s="341"/>
      <c r="M138" s="77" t="s">
        <v>3</v>
      </c>
      <c r="N138" s="41" t="s">
        <v>12</v>
      </c>
      <c r="O138" s="84" t="str">
        <f>IF(N138="SÍ",15,"0")</f>
        <v>0</v>
      </c>
      <c r="P138" s="344"/>
      <c r="Q138" s="223"/>
      <c r="R138" s="255"/>
      <c r="S138" s="311"/>
      <c r="T138" s="314"/>
      <c r="U138" s="334"/>
      <c r="V138" s="337"/>
      <c r="W138" s="270" t="str">
        <f t="shared" ref="W138" si="26">IF(AND(U136="(1) RARA VEZ",V136="(1) INSIGNIFICANTE"),"BAJA",IF(AND(U136="(1) RARA VEZ",V136="(2) MENOR"),"BAJA",IF(AND(U136="(2) IMPROBABLE",V136="(1) INSIGNIFICANTE"),"BAJA",IF(AND(U136="(3) POSIBLE",V136="(1) INSIGNIFICANTE"),"BAJA",IF(AND(U136="(4) PROBABLE",V136="(1) INSIGNIFICANTE"),"MODERADA",IF(AND(U136="(5) CASI SEGURO",V136="(1) INSIGNIFICANTE"),"ALTA",IF(AND(U136="(2) IMPROBABLE",V136="(2) MENOR"),"BAJA",IF(AND(U136="(3) POSIBLE",V136="(2) MENOR"),"MODERADA",IF(AND(U136="(4) PROBABLE",V136="(2) MENOR"),"ALTA",IF(AND(U136="(5) CASI SEGURO",V136="(2) MENOR"),"ALTA",IF(AND(U136="(1) RARA VEZ",V136="(3) MODERADO"),"MODERADA",IF(AND(U136="(2) IMPROBABLE",V136="(3) MODERADO"),"MODERADA",IF(AND(U136="(3) POSIBLE",V136="(3) MODERADO"),"ALTA",IF(AND(U136="(4) PROBABLE",V136="(3) MODERADO"),"ALTA",IF(AND(U136="(5) CASI SEGURO",V136="(3) MODERADO"),"EXTREMA",IF(AND(U136="(1) RARA VEZ",V136="(4) MAYOR"),"ALTA",IF(AND(U136="(2) IMPROBABLE",V136="(4) MAYOR"),"ALTA",IF(AND(U136="(3) POSIBLE",V136="(4) MAYOR"),"EXTREMA",IF(AND(U136="(4) PROBABLE",V136="(4) MAYOR"),"EXTREMA",IF(AND(U136="(5) CASI SEGURO",V136="(4) MAYOR"),"EXTREMA",IF(AND(U136="(1) RARA VEZ",V136="(5) CATASTRÓFICO"),"ALTA",IF(AND(U136="(2) IMPROBABLE",V136="(5) CATASTRÓFICO"),"EXTREMA",IF(AND(U136="(3) POSIBLE",V136="(5) CATASTRÓFICO"),"EXTREMA",IF(AND(U136="(4) PROBABLE",V136="(5) CATASTRÓFICO"),"EXTREMA",IF(AND(U136="(5) CASI SEGURO",V136="(5) CATASTRÓFICO"),"EXTREMA")))))))))))))))))))))))))</f>
        <v>ALTA</v>
      </c>
      <c r="X138" s="225"/>
      <c r="Y138" s="319"/>
      <c r="Z138" s="249"/>
      <c r="AA138" s="249"/>
      <c r="AB138" s="250"/>
      <c r="AC138" s="377"/>
      <c r="AD138" s="377"/>
      <c r="AE138" s="377"/>
      <c r="AF138" s="378"/>
      <c r="AG138" s="102"/>
      <c r="AH138" s="102"/>
    </row>
    <row r="139" spans="1:34" ht="15" customHeight="1">
      <c r="A139" s="380"/>
      <c r="B139" s="380"/>
      <c r="C139" s="225"/>
      <c r="D139" s="228"/>
      <c r="E139" s="225"/>
      <c r="F139" s="225"/>
      <c r="G139" s="231"/>
      <c r="H139" s="234"/>
      <c r="I139" s="231"/>
      <c r="J139" s="339"/>
      <c r="K139" s="268"/>
      <c r="L139" s="341"/>
      <c r="M139" s="77" t="s">
        <v>4</v>
      </c>
      <c r="N139" s="41" t="s">
        <v>11</v>
      </c>
      <c r="O139" s="84">
        <f>IF(N139="SÍ",10,"0")</f>
        <v>10</v>
      </c>
      <c r="P139" s="344"/>
      <c r="Q139" s="223"/>
      <c r="R139" s="255"/>
      <c r="S139" s="311"/>
      <c r="T139" s="314"/>
      <c r="U139" s="334"/>
      <c r="V139" s="337"/>
      <c r="W139" s="271"/>
      <c r="X139" s="225"/>
      <c r="Y139" s="319"/>
      <c r="Z139" s="249"/>
      <c r="AA139" s="249"/>
      <c r="AB139" s="250"/>
      <c r="AC139" s="377"/>
      <c r="AD139" s="377"/>
      <c r="AE139" s="377"/>
      <c r="AF139" s="378"/>
      <c r="AG139" s="102"/>
      <c r="AH139" s="102"/>
    </row>
    <row r="140" spans="1:34" ht="28">
      <c r="A140" s="380"/>
      <c r="B140" s="380"/>
      <c r="C140" s="225"/>
      <c r="D140" s="228"/>
      <c r="E140" s="225"/>
      <c r="F140" s="225"/>
      <c r="G140" s="231"/>
      <c r="H140" s="234"/>
      <c r="I140" s="231"/>
      <c r="J140" s="339"/>
      <c r="K140" s="268"/>
      <c r="L140" s="341"/>
      <c r="M140" s="75" t="s">
        <v>36</v>
      </c>
      <c r="N140" s="41" t="s">
        <v>12</v>
      </c>
      <c r="O140" s="84" t="str">
        <f>IF(N140="SÍ",15,"0")</f>
        <v>0</v>
      </c>
      <c r="P140" s="344"/>
      <c r="Q140" s="223"/>
      <c r="R140" s="255"/>
      <c r="S140" s="311"/>
      <c r="T140" s="314"/>
      <c r="U140" s="334"/>
      <c r="V140" s="337"/>
      <c r="W140" s="271"/>
      <c r="X140" s="225"/>
      <c r="Y140" s="319"/>
      <c r="Z140" s="249"/>
      <c r="AA140" s="249"/>
      <c r="AB140" s="250"/>
      <c r="AC140" s="377"/>
      <c r="AD140" s="377"/>
      <c r="AE140" s="377"/>
      <c r="AF140" s="378"/>
      <c r="AG140" s="102"/>
      <c r="AH140" s="102"/>
    </row>
    <row r="141" spans="1:34" ht="28">
      <c r="A141" s="380"/>
      <c r="B141" s="380"/>
      <c r="C141" s="225"/>
      <c r="D141" s="228"/>
      <c r="E141" s="225"/>
      <c r="F141" s="225"/>
      <c r="G141" s="231"/>
      <c r="H141" s="234"/>
      <c r="I141" s="231"/>
      <c r="J141" s="339"/>
      <c r="K141" s="268"/>
      <c r="L141" s="341"/>
      <c r="M141" s="75" t="s">
        <v>5</v>
      </c>
      <c r="N141" s="41" t="s">
        <v>12</v>
      </c>
      <c r="O141" s="84" t="str">
        <f>IF(N141="SÍ",10,"0")</f>
        <v>0</v>
      </c>
      <c r="P141" s="344"/>
      <c r="Q141" s="223"/>
      <c r="R141" s="255"/>
      <c r="S141" s="311"/>
      <c r="T141" s="314"/>
      <c r="U141" s="334"/>
      <c r="V141" s="337"/>
      <c r="W141" s="271"/>
      <c r="X141" s="225"/>
      <c r="Y141" s="319"/>
      <c r="Z141" s="249"/>
      <c r="AA141" s="249"/>
      <c r="AB141" s="250"/>
      <c r="AC141" s="377"/>
      <c r="AD141" s="377"/>
      <c r="AE141" s="377"/>
      <c r="AF141" s="378"/>
      <c r="AG141" s="102"/>
      <c r="AH141" s="102"/>
    </row>
    <row r="142" spans="1:34" ht="56" customHeight="1">
      <c r="A142" s="380"/>
      <c r="B142" s="380"/>
      <c r="C142" s="226"/>
      <c r="D142" s="229"/>
      <c r="E142" s="226"/>
      <c r="F142" s="226"/>
      <c r="G142" s="232"/>
      <c r="H142" s="235"/>
      <c r="I142" s="232"/>
      <c r="J142" s="339"/>
      <c r="K142" s="269"/>
      <c r="L142" s="342"/>
      <c r="M142" s="78" t="s">
        <v>35</v>
      </c>
      <c r="N142" s="41" t="s">
        <v>12</v>
      </c>
      <c r="O142" s="84" t="str">
        <f>IF(N142="SÍ",30,"0")</f>
        <v>0</v>
      </c>
      <c r="P142" s="345"/>
      <c r="Q142" s="308"/>
      <c r="R142" s="309"/>
      <c r="S142" s="312"/>
      <c r="T142" s="315"/>
      <c r="U142" s="335"/>
      <c r="V142" s="338"/>
      <c r="W142" s="272"/>
      <c r="X142" s="226"/>
      <c r="Y142" s="319"/>
      <c r="Z142" s="249"/>
      <c r="AA142" s="249"/>
      <c r="AB142" s="250"/>
      <c r="AC142" s="377"/>
      <c r="AD142" s="377"/>
      <c r="AE142" s="377"/>
      <c r="AF142" s="378"/>
      <c r="AG142" s="102"/>
      <c r="AH142" s="102"/>
    </row>
    <row r="143" spans="1:34" ht="42" customHeight="1">
      <c r="A143" s="380"/>
      <c r="B143" s="380"/>
      <c r="C143" s="224" t="s">
        <v>240</v>
      </c>
      <c r="D143" s="227" t="s">
        <v>70</v>
      </c>
      <c r="E143" s="224" t="s">
        <v>241</v>
      </c>
      <c r="F143" s="224" t="s">
        <v>242</v>
      </c>
      <c r="G143" s="230" t="s">
        <v>15</v>
      </c>
      <c r="H143" s="233" t="str">
        <f>IF(G143="(1) RARA VEZ","1", IF(G143="(2) IMPROBABLE","2",IF(G143="(3) POSIBLE","3",IF(G143="(4) PROBABLE","4",IF(G143="(5) CASI SEGURO","5","")))))</f>
        <v>3</v>
      </c>
      <c r="I143" s="230" t="s">
        <v>66</v>
      </c>
      <c r="J143" s="339" t="str">
        <f>IF(I143="(1) INSIGNIFICANTE","1",IF(I143="(2) MENOR","2",IF(I143="(3) MODERADO","3",IF(I143="(4) MAYOR","4",IF(I143="(5) CATASTRÓFICO","5","")))))</f>
        <v>3</v>
      </c>
      <c r="K143" s="263">
        <f>+H143*J143</f>
        <v>9</v>
      </c>
      <c r="L143" s="340" t="s">
        <v>243</v>
      </c>
      <c r="M143" s="73" t="s">
        <v>6</v>
      </c>
      <c r="N143" s="41" t="s">
        <v>12</v>
      </c>
      <c r="O143" s="74" t="str">
        <f>IF(N143="SÍ",15,"0")</f>
        <v>0</v>
      </c>
      <c r="P143" s="343">
        <f>SUM(O143:O149)</f>
        <v>25</v>
      </c>
      <c r="Q143" s="222">
        <f>IF(AND(P143&gt;=0,P143&lt;=50),0,IF(AND(P143&gt;50,P143&lt;=75),1,IF(AND(P143&gt;75,P143&lt;=100),2,"REVISAR")))</f>
        <v>0</v>
      </c>
      <c r="R143" s="254" t="s">
        <v>8</v>
      </c>
      <c r="S143" s="310">
        <f>IF(R143="PROBABILIDAD",H143-Q143,J143-Q143)</f>
        <v>3</v>
      </c>
      <c r="T143" s="313">
        <f>IF($S143&lt;=0,1,$S143)</f>
        <v>3</v>
      </c>
      <c r="U143" s="333" t="str">
        <f>IF(AND($R143="PROBABILIDAD",$T143=1),$AH$2,IF(AND(R143="PROBABILIDAD",$T143=2),$AH$3,IF(AND($R143="PROBABILIDAD",$T143=3),$AH$4,IF(AND($R143="PROBABILIDAD",$T143=4),#REF!,IF(AND($R143="PROBABILIDAD",$T143=5),#REF!,$G143)))))</f>
        <v>(3) POSIBLE</v>
      </c>
      <c r="V143" s="336" t="str">
        <f>IF(AND($R143="IMPACTO",$T143=1),$AG$2,IF(AND(R143="IMPACTO",$T143=2),$AG$3,IF(AND($R143="IMPACTO",$T143=3),$AG$4,IF(AND($R143="IMPACTO",$T143=4),$AG$5,IF(AND($R143="IMPACTO",$T143=5),$AG$6,I143)))))</f>
        <v>(3) MODERADO</v>
      </c>
      <c r="W143" s="259">
        <f t="shared" ref="W143" si="27">IF(R143="PROBABILIDAD",T143*J143,T143*H143)</f>
        <v>9</v>
      </c>
      <c r="X143" s="224" t="s">
        <v>244</v>
      </c>
      <c r="Y143" s="316" t="s">
        <v>232</v>
      </c>
      <c r="Z143" s="249" t="s">
        <v>245</v>
      </c>
      <c r="AA143" s="249" t="s">
        <v>246</v>
      </c>
      <c r="AB143" s="249"/>
      <c r="AC143" s="378"/>
      <c r="AD143" s="377"/>
      <c r="AE143" s="377"/>
      <c r="AF143" s="378"/>
      <c r="AG143" s="102"/>
      <c r="AH143" s="102"/>
    </row>
    <row r="144" spans="1:34" ht="28">
      <c r="A144" s="380"/>
      <c r="B144" s="380"/>
      <c r="C144" s="225"/>
      <c r="D144" s="228"/>
      <c r="E144" s="225"/>
      <c r="F144" s="225"/>
      <c r="G144" s="231"/>
      <c r="H144" s="234"/>
      <c r="I144" s="231"/>
      <c r="J144" s="339"/>
      <c r="K144" s="263"/>
      <c r="L144" s="341"/>
      <c r="M144" s="75" t="s">
        <v>7</v>
      </c>
      <c r="N144" s="41" t="s">
        <v>11</v>
      </c>
      <c r="O144" s="84">
        <f>IF(N144="SÍ",5,"0")</f>
        <v>5</v>
      </c>
      <c r="P144" s="344"/>
      <c r="Q144" s="223"/>
      <c r="R144" s="255"/>
      <c r="S144" s="311"/>
      <c r="T144" s="314"/>
      <c r="U144" s="334"/>
      <c r="V144" s="337"/>
      <c r="W144" s="259"/>
      <c r="X144" s="225"/>
      <c r="Y144" s="319"/>
      <c r="Z144" s="249"/>
      <c r="AA144" s="250"/>
      <c r="AB144" s="250"/>
      <c r="AC144" s="377"/>
      <c r="AD144" s="377"/>
      <c r="AE144" s="377"/>
      <c r="AF144" s="378"/>
      <c r="AG144" s="102"/>
      <c r="AH144" s="102"/>
    </row>
    <row r="145" spans="1:34" ht="15" customHeight="1">
      <c r="A145" s="380"/>
      <c r="B145" s="380"/>
      <c r="C145" s="225"/>
      <c r="D145" s="228"/>
      <c r="E145" s="225"/>
      <c r="F145" s="225"/>
      <c r="G145" s="231"/>
      <c r="H145" s="234"/>
      <c r="I145" s="231"/>
      <c r="J145" s="339"/>
      <c r="K145" s="268" t="str">
        <f>IF(AND(G143="(1) RARA VEZ",I143="(1) INSIGNIFICANTE"),"BAJA",IF(AND(G143="(1) RARA VEZ",I143="(2) MENOR"),"BAJA",IF(AND(G143="(2) IMPROBABLE",I143="(1) INSIGNIFICANTE"),"BAJA",IF(AND(G143="(3) POSIBLE",I143="(1) INSIGNIFICANTE"),"BAJA",IF(AND(G143="(4) PROBABLE",I143="(1) INSIGNIFICANTE"),"MODERADA",IF(AND(G143="(5) CASI SEGURO",I143="(1) INSIGNIFICANTE"),"ALTA",IF(AND(G143="(2) IMPROBABLE",I143="(2) MENOR"),"BAJA",IF(AND(G143="(3) POSIBLE",I143="(2) MENOR"),"MODERADA",IF(AND(G143="(4) PROBABLE",I143="(2) MENOR"),"ALTA",IF(AND(G143="(5) CASI SEGURO",I143="(2) MENOR"),"ALTA",IF(AND(G143="(1) RARA VEZ",I143="(3) MODERADO"),"MODERADA",IF(AND(G143="(2) IMPROBABLE",I143="(3) MODERADO"),"MODERADA",IF(AND(G143="(3) POSIBLE",I143="(3) MODERADO"),"ALTA",IF(AND(G143="(4) PROBABLE",I143="(3) MODERADO"),"ALTA",IF(AND(G143="(5) CASI SEGURO",I143="(3) MODERADO"),"EXTREMA",IF(AND(G143="(1) RARA VEZ",I143="(4) MAYOR"),"ALTA",IF(AND(G143="(2) IMPROBABLE",I143="(4) MAYOR"),"ALTA",IF(AND(G143="(3) POSIBLE",I143="(4) MAYOR"),"EXTREMA",IF(AND(G143="(4) PROBABLE",I143="(4) MAYOR"),"EXTREMA",IF(AND(G143="(5) CASI SEGURO",I143="(4) MAYOR"),"EXTREMA",IF(AND(G143="(1) RARA VEZ",I143="(5) CATASTRÓFICO"),"ALTA",IF(AND(G143="(2) IMPROBABLE",I143="(5) CATASTRÓFICO"),"EXTREMA",IF(AND(G143="(3) POSIBLE",I143="(5) CATASTRÓFICO"),"EXTREMA",IF(AND(G143="(4) PROBABLE",I143="(5) CATASTRÓFICO"),"EXTREMA",IF(AND(G143="(5) CASI SEGURO",I143="(5) CATASTRÓFICO"),"EXTREMA")))))))))))))))))))))))))</f>
        <v>ALTA</v>
      </c>
      <c r="L145" s="341"/>
      <c r="M145" s="77" t="s">
        <v>3</v>
      </c>
      <c r="N145" s="41" t="s">
        <v>12</v>
      </c>
      <c r="O145" s="84" t="str">
        <f>IF(N145="SÍ",15,"0")</f>
        <v>0</v>
      </c>
      <c r="P145" s="344"/>
      <c r="Q145" s="223"/>
      <c r="R145" s="255"/>
      <c r="S145" s="311"/>
      <c r="T145" s="314"/>
      <c r="U145" s="334"/>
      <c r="V145" s="337"/>
      <c r="W145" s="270" t="str">
        <f t="shared" ref="W145" si="28">IF(AND(U143="(1) RARA VEZ",V143="(1) INSIGNIFICANTE"),"BAJA",IF(AND(U143="(1) RARA VEZ",V143="(2) MENOR"),"BAJA",IF(AND(U143="(2) IMPROBABLE",V143="(1) INSIGNIFICANTE"),"BAJA",IF(AND(U143="(3) POSIBLE",V143="(1) INSIGNIFICANTE"),"BAJA",IF(AND(U143="(4) PROBABLE",V143="(1) INSIGNIFICANTE"),"MODERADA",IF(AND(U143="(5) CASI SEGURO",V143="(1) INSIGNIFICANTE"),"ALTA",IF(AND(U143="(2) IMPROBABLE",V143="(2) MENOR"),"BAJA",IF(AND(U143="(3) POSIBLE",V143="(2) MENOR"),"MODERADA",IF(AND(U143="(4) PROBABLE",V143="(2) MENOR"),"ALTA",IF(AND(U143="(5) CASI SEGURO",V143="(2) MENOR"),"ALTA",IF(AND(U143="(1) RARA VEZ",V143="(3) MODERADO"),"MODERADA",IF(AND(U143="(2) IMPROBABLE",V143="(3) MODERADO"),"MODERADA",IF(AND(U143="(3) POSIBLE",V143="(3) MODERADO"),"ALTA",IF(AND(U143="(4) PROBABLE",V143="(3) MODERADO"),"ALTA",IF(AND(U143="(5) CASI SEGURO",V143="(3) MODERADO"),"EXTREMA",IF(AND(U143="(1) RARA VEZ",V143="(4) MAYOR"),"ALTA",IF(AND(U143="(2) IMPROBABLE",V143="(4) MAYOR"),"ALTA",IF(AND(U143="(3) POSIBLE",V143="(4) MAYOR"),"EXTREMA",IF(AND(U143="(4) PROBABLE",V143="(4) MAYOR"),"EXTREMA",IF(AND(U143="(5) CASI SEGURO",V143="(4) MAYOR"),"EXTREMA",IF(AND(U143="(1) RARA VEZ",V143="(5) CATASTRÓFICO"),"ALTA",IF(AND(U143="(2) IMPROBABLE",V143="(5) CATASTRÓFICO"),"EXTREMA",IF(AND(U143="(3) POSIBLE",V143="(5) CATASTRÓFICO"),"EXTREMA",IF(AND(U143="(4) PROBABLE",V143="(5) CATASTRÓFICO"),"EXTREMA",IF(AND(U143="(5) CASI SEGURO",V143="(5) CATASTRÓFICO"),"EXTREMA")))))))))))))))))))))))))</f>
        <v>ALTA</v>
      </c>
      <c r="X145" s="225"/>
      <c r="Y145" s="319"/>
      <c r="Z145" s="249"/>
      <c r="AA145" s="250"/>
      <c r="AB145" s="250"/>
      <c r="AC145" s="377"/>
      <c r="AD145" s="377"/>
      <c r="AE145" s="377"/>
      <c r="AF145" s="378"/>
      <c r="AG145" s="102"/>
      <c r="AH145" s="102"/>
    </row>
    <row r="146" spans="1:34" ht="15" customHeight="1">
      <c r="A146" s="380"/>
      <c r="B146" s="380"/>
      <c r="C146" s="225"/>
      <c r="D146" s="228"/>
      <c r="E146" s="225"/>
      <c r="F146" s="225"/>
      <c r="G146" s="231"/>
      <c r="H146" s="234"/>
      <c r="I146" s="231"/>
      <c r="J146" s="339"/>
      <c r="K146" s="268"/>
      <c r="L146" s="341"/>
      <c r="M146" s="77" t="s">
        <v>4</v>
      </c>
      <c r="N146" s="41" t="s">
        <v>11</v>
      </c>
      <c r="O146" s="84">
        <f>IF(N146="SÍ",10,"0")</f>
        <v>10</v>
      </c>
      <c r="P146" s="344"/>
      <c r="Q146" s="223"/>
      <c r="R146" s="255"/>
      <c r="S146" s="311"/>
      <c r="T146" s="314"/>
      <c r="U146" s="334"/>
      <c r="V146" s="337"/>
      <c r="W146" s="271"/>
      <c r="X146" s="225"/>
      <c r="Y146" s="319"/>
      <c r="Z146" s="249"/>
      <c r="AA146" s="250"/>
      <c r="AB146" s="250"/>
      <c r="AC146" s="377"/>
      <c r="AD146" s="377"/>
      <c r="AE146" s="377"/>
      <c r="AF146" s="378"/>
      <c r="AG146" s="102"/>
      <c r="AH146" s="102"/>
    </row>
    <row r="147" spans="1:34" ht="28">
      <c r="A147" s="380"/>
      <c r="B147" s="380"/>
      <c r="C147" s="225"/>
      <c r="D147" s="228"/>
      <c r="E147" s="225"/>
      <c r="F147" s="225"/>
      <c r="G147" s="231"/>
      <c r="H147" s="234"/>
      <c r="I147" s="231"/>
      <c r="J147" s="339"/>
      <c r="K147" s="268"/>
      <c r="L147" s="341"/>
      <c r="M147" s="75" t="s">
        <v>36</v>
      </c>
      <c r="N147" s="41" t="s">
        <v>12</v>
      </c>
      <c r="O147" s="84" t="str">
        <f>IF(N147="SÍ",15,"0")</f>
        <v>0</v>
      </c>
      <c r="P147" s="344"/>
      <c r="Q147" s="223"/>
      <c r="R147" s="255"/>
      <c r="S147" s="311"/>
      <c r="T147" s="314"/>
      <c r="U147" s="334"/>
      <c r="V147" s="337"/>
      <c r="W147" s="271"/>
      <c r="X147" s="225"/>
      <c r="Y147" s="319"/>
      <c r="Z147" s="249"/>
      <c r="AA147" s="250"/>
      <c r="AB147" s="250"/>
      <c r="AC147" s="377"/>
      <c r="AD147" s="377"/>
      <c r="AE147" s="377"/>
      <c r="AF147" s="378"/>
      <c r="AG147" s="102"/>
      <c r="AH147" s="102"/>
    </row>
    <row r="148" spans="1:34" ht="28">
      <c r="A148" s="380"/>
      <c r="B148" s="380"/>
      <c r="C148" s="225"/>
      <c r="D148" s="228"/>
      <c r="E148" s="225"/>
      <c r="F148" s="225"/>
      <c r="G148" s="231"/>
      <c r="H148" s="234"/>
      <c r="I148" s="231"/>
      <c r="J148" s="339"/>
      <c r="K148" s="268"/>
      <c r="L148" s="341"/>
      <c r="M148" s="75" t="s">
        <v>5</v>
      </c>
      <c r="N148" s="41" t="s">
        <v>11</v>
      </c>
      <c r="O148" s="84">
        <f>IF(N148="SÍ",10,"0")</f>
        <v>10</v>
      </c>
      <c r="P148" s="344"/>
      <c r="Q148" s="223"/>
      <c r="R148" s="255"/>
      <c r="S148" s="311"/>
      <c r="T148" s="314"/>
      <c r="U148" s="334"/>
      <c r="V148" s="337"/>
      <c r="W148" s="271"/>
      <c r="X148" s="225"/>
      <c r="Y148" s="319"/>
      <c r="Z148" s="249"/>
      <c r="AA148" s="250"/>
      <c r="AB148" s="250"/>
      <c r="AC148" s="377"/>
      <c r="AD148" s="377"/>
      <c r="AE148" s="377"/>
      <c r="AF148" s="378"/>
      <c r="AG148" s="102"/>
      <c r="AH148" s="102"/>
    </row>
    <row r="149" spans="1:34" ht="57" customHeight="1">
      <c r="A149" s="381"/>
      <c r="B149" s="381"/>
      <c r="C149" s="226"/>
      <c r="D149" s="229"/>
      <c r="E149" s="226"/>
      <c r="F149" s="226"/>
      <c r="G149" s="232"/>
      <c r="H149" s="235"/>
      <c r="I149" s="232"/>
      <c r="J149" s="339"/>
      <c r="K149" s="269"/>
      <c r="L149" s="342"/>
      <c r="M149" s="78" t="s">
        <v>35</v>
      </c>
      <c r="N149" s="41" t="s">
        <v>12</v>
      </c>
      <c r="O149" s="84" t="str">
        <f>IF(N149="SÍ",30,"0")</f>
        <v>0</v>
      </c>
      <c r="P149" s="345"/>
      <c r="Q149" s="308"/>
      <c r="R149" s="309"/>
      <c r="S149" s="312"/>
      <c r="T149" s="315"/>
      <c r="U149" s="335"/>
      <c r="V149" s="338"/>
      <c r="W149" s="272"/>
      <c r="X149" s="226"/>
      <c r="Y149" s="319"/>
      <c r="Z149" s="249"/>
      <c r="AA149" s="250"/>
      <c r="AB149" s="250"/>
      <c r="AC149" s="377"/>
      <c r="AD149" s="377"/>
      <c r="AE149" s="377"/>
      <c r="AF149" s="378"/>
      <c r="AG149" s="102"/>
      <c r="AH149" s="102"/>
    </row>
    <row r="150" spans="1:34" ht="28" customHeight="1">
      <c r="A150" s="379" t="s">
        <v>247</v>
      </c>
      <c r="B150" s="379" t="s">
        <v>248</v>
      </c>
      <c r="C150" s="224" t="s">
        <v>249</v>
      </c>
      <c r="D150" s="227" t="s">
        <v>67</v>
      </c>
      <c r="E150" s="224" t="s">
        <v>250</v>
      </c>
      <c r="F150" s="224" t="s">
        <v>251</v>
      </c>
      <c r="G150" s="230" t="s">
        <v>14</v>
      </c>
      <c r="H150" s="233" t="str">
        <f>IF(G150="(1) RARA VEZ","1", IF(G150="(2) IMPROBABLE","2",IF(G150="(3) POSIBLE","3",IF(G150="(4) PROBABLE","4",IF(G150="(5) CASI SEGURO","5","")))))</f>
        <v>2</v>
      </c>
      <c r="I150" s="230" t="s">
        <v>66</v>
      </c>
      <c r="J150" s="339" t="str">
        <f>IF(I150="(1) INSIGNIFICANTE","1",IF(I150="(2) MENOR","2",IF(I150="(3) MODERADO","3",IF(I150="(4) MAYOR","4",IF(I150="(5) CATASTRÓFICO","5","")))))</f>
        <v>3</v>
      </c>
      <c r="K150" s="263">
        <f>+H150*J150</f>
        <v>6</v>
      </c>
      <c r="L150" s="224" t="s">
        <v>252</v>
      </c>
      <c r="M150" s="73" t="s">
        <v>6</v>
      </c>
      <c r="N150" s="41" t="s">
        <v>11</v>
      </c>
      <c r="O150" s="74">
        <f>IF(N150="SÍ",15,"0")</f>
        <v>15</v>
      </c>
      <c r="P150" s="343">
        <f>SUM(O150:O156)</f>
        <v>85</v>
      </c>
      <c r="Q150" s="222">
        <f>IF(AND(P150&gt;=0,P150&lt;=50),0,IF(AND(P150&gt;50,P150&lt;=75),1,IF(AND(P150&gt;75,P150&lt;=100),2,"REVISAR")))</f>
        <v>2</v>
      </c>
      <c r="R150" s="254" t="s">
        <v>8</v>
      </c>
      <c r="S150" s="310">
        <f>IF(R150="PROBABILIDAD",H150-Q150,J150-Q150)</f>
        <v>0</v>
      </c>
      <c r="T150" s="313">
        <f>IF($S150&lt;=0,1,$S150)</f>
        <v>1</v>
      </c>
      <c r="U150" s="333" t="str">
        <f>IF(AND($R150="PROBABILIDAD",$T150=1),$AH$2,IF(AND(R150="PROBABILIDAD",$T150=2),$AH$3,IF(AND($R150="PROBABILIDAD",$T150=3),$AH$4,IF(AND($R150="PROBABILIDAD",$T150=4),#REF!,IF(AND($R150="PROBABILIDAD",$T150=5),#REF!,$G150)))))</f>
        <v>(1) RARA VEZ</v>
      </c>
      <c r="V150" s="336" t="str">
        <f>IF(AND($R150="IMPACTO",$T150=1),$AG$2,IF(AND(R150="IMPACTO",$T150=2),$AG$3,IF(AND($R150="IMPACTO",$T150=3),$AG$4,IF(AND($R150="IMPACTO",$T150=4),$AG$5,IF(AND($R150="IMPACTO",$T150=5),$AG$6,I150)))))</f>
        <v>(3) MODERADO</v>
      </c>
      <c r="W150" s="259">
        <f t="shared" ref="W150" si="29">IF(R150="PROBABILIDAD",T150*J150,T150*H150)</f>
        <v>3</v>
      </c>
      <c r="X150" s="224" t="s">
        <v>253</v>
      </c>
      <c r="Y150" s="316" t="s">
        <v>254</v>
      </c>
      <c r="Z150" s="249" t="s">
        <v>255</v>
      </c>
      <c r="AA150" s="249" t="s">
        <v>256</v>
      </c>
      <c r="AB150" s="382"/>
      <c r="AC150" s="102"/>
      <c r="AD150" s="102"/>
      <c r="AE150" s="102"/>
      <c r="AF150" s="102"/>
      <c r="AG150" s="102"/>
      <c r="AH150" s="102"/>
    </row>
    <row r="151" spans="1:34" ht="28">
      <c r="A151" s="380"/>
      <c r="B151" s="380"/>
      <c r="C151" s="225"/>
      <c r="D151" s="228"/>
      <c r="E151" s="225"/>
      <c r="F151" s="225"/>
      <c r="G151" s="231"/>
      <c r="H151" s="234"/>
      <c r="I151" s="231"/>
      <c r="J151" s="339"/>
      <c r="K151" s="263"/>
      <c r="L151" s="225"/>
      <c r="M151" s="75" t="s">
        <v>7</v>
      </c>
      <c r="N151" s="41" t="s">
        <v>11</v>
      </c>
      <c r="O151" s="84">
        <f>IF(N151="SÍ",5,"0")</f>
        <v>5</v>
      </c>
      <c r="P151" s="344"/>
      <c r="Q151" s="223"/>
      <c r="R151" s="255"/>
      <c r="S151" s="311"/>
      <c r="T151" s="314"/>
      <c r="U151" s="334"/>
      <c r="V151" s="337"/>
      <c r="W151" s="259"/>
      <c r="X151" s="225"/>
      <c r="Y151" s="317"/>
      <c r="Z151" s="250"/>
      <c r="AA151" s="250"/>
      <c r="AB151" s="382"/>
      <c r="AC151" s="102"/>
      <c r="AD151" s="102"/>
      <c r="AE151" s="102"/>
      <c r="AF151" s="102"/>
      <c r="AG151" s="102"/>
      <c r="AH151" s="102"/>
    </row>
    <row r="152" spans="1:34" ht="14">
      <c r="A152" s="380"/>
      <c r="B152" s="380"/>
      <c r="C152" s="225"/>
      <c r="D152" s="228"/>
      <c r="E152" s="225"/>
      <c r="F152" s="225"/>
      <c r="G152" s="231"/>
      <c r="H152" s="234"/>
      <c r="I152" s="231"/>
      <c r="J152" s="339"/>
      <c r="K152" s="268" t="str">
        <f>IF(AND(G150="(1) RARA VEZ",I150="(1) INSIGNIFICANTE"),"BAJA",IF(AND(G150="(1) RARA VEZ",I150="(2) MENOR"),"BAJA",IF(AND(G150="(2) IMPROBABLE",I150="(1) INSIGNIFICANTE"),"BAJA",IF(AND(G150="(3) POSIBLE",I150="(1) INSIGNIFICANTE"),"BAJA",IF(AND(G150="(4) PROBABLE",I150="(1) INSIGNIFICANTE"),"MODERADA",IF(AND(G150="(5) CASI SEGURO",I150="(1) INSIGNIFICANTE"),"ALTA",IF(AND(G150="(2) IMPROBABLE",I150="(2) MENOR"),"BAJA",IF(AND(G150="(3) POSIBLE",I150="(2) MENOR"),"MODERADA",IF(AND(G150="(4) PROBABLE",I150="(2) MENOR"),"ALTA",IF(AND(G150="(5) CASI SEGURO",I150="(2) MENOR"),"ALTA",IF(AND(G150="(1) RARA VEZ",I150="(3) MODERADO"),"MODERADA",IF(AND(G150="(2) IMPROBABLE",I150="(3) MODERADO"),"MODERADA",IF(AND(G150="(3) POSIBLE",I150="(3) MODERADO"),"ALTA",IF(AND(G150="(4) PROBABLE",I150="(3) MODERADO"),"ALTA",IF(AND(G150="(5) CASI SEGURO",I150="(3) MODERADO"),"EXTREMA",IF(AND(G150="(1) RARA VEZ",I150="(4) MAYOR"),"ALTA",IF(AND(G150="(2) IMPROBABLE",I150="(4) MAYOR"),"ALTA",IF(AND(G150="(3) POSIBLE",I150="(4) MAYOR"),"EXTREMA",IF(AND(G150="(4) PROBABLE",I150="(4) MAYOR"),"EXTREMA",IF(AND(G150="(5) CASI SEGURO",I150="(4) MAYOR"),"EXTREMA",IF(AND(G150="(1) RARA VEZ",I150="(5) CATASTRÓFICO"),"ALTA",IF(AND(G150="(2) IMPROBABLE",I150="(5) CATASTRÓFICO"),"EXTREMA",IF(AND(G150="(3) POSIBLE",I150="(5) CATASTRÓFICO"),"EXTREMA",IF(AND(G150="(4) PROBABLE",I150="(5) CATASTRÓFICO"),"EXTREMA",IF(AND(G150="(5) CASI SEGURO",I150="(5) CATASTRÓFICO"),"EXTREMA")))))))))))))))))))))))))</f>
        <v>MODERADA</v>
      </c>
      <c r="L152" s="225"/>
      <c r="M152" s="77" t="s">
        <v>3</v>
      </c>
      <c r="N152" s="41" t="s">
        <v>12</v>
      </c>
      <c r="O152" s="84" t="str">
        <f>IF(N152="SÍ",15,"0")</f>
        <v>0</v>
      </c>
      <c r="P152" s="344"/>
      <c r="Q152" s="223"/>
      <c r="R152" s="255"/>
      <c r="S152" s="311"/>
      <c r="T152" s="314"/>
      <c r="U152" s="334"/>
      <c r="V152" s="337"/>
      <c r="W152" s="270" t="str">
        <f t="shared" ref="W152" si="30">IF(AND(U150="(1) RARA VEZ",V150="(1) INSIGNIFICANTE"),"BAJA",IF(AND(U150="(1) RARA VEZ",V150="(2) MENOR"),"BAJA",IF(AND(U150="(2) IMPROBABLE",V150="(1) INSIGNIFICANTE"),"BAJA",IF(AND(U150="(3) POSIBLE",V150="(1) INSIGNIFICANTE"),"BAJA",IF(AND(U150="(4) PROBABLE",V150="(1) INSIGNIFICANTE"),"MODERADA",IF(AND(U150="(5) CASI SEGURO",V150="(1) INSIGNIFICANTE"),"ALTA",IF(AND(U150="(2) IMPROBABLE",V150="(2) MENOR"),"BAJA",IF(AND(U150="(3) POSIBLE",V150="(2) MENOR"),"MODERADA",IF(AND(U150="(4) PROBABLE",V150="(2) MENOR"),"ALTA",IF(AND(U150="(5) CASI SEGURO",V150="(2) MENOR"),"ALTA",IF(AND(U150="(1) RARA VEZ",V150="(3) MODERADO"),"MODERADA",IF(AND(U150="(2) IMPROBABLE",V150="(3) MODERADO"),"MODERADA",IF(AND(U150="(3) POSIBLE",V150="(3) MODERADO"),"ALTA",IF(AND(U150="(4) PROBABLE",V150="(3) MODERADO"),"ALTA",IF(AND(U150="(5) CASI SEGURO",V150="(3) MODERADO"),"EXTREMA",IF(AND(U150="(1) RARA VEZ",V150="(4) MAYOR"),"ALTA",IF(AND(U150="(2) IMPROBABLE",V150="(4) MAYOR"),"ALTA",IF(AND(U150="(3) POSIBLE",V150="(4) MAYOR"),"EXTREMA",IF(AND(U150="(4) PROBABLE",V150="(4) MAYOR"),"EXTREMA",IF(AND(U150="(5) CASI SEGURO",V150="(4) MAYOR"),"EXTREMA",IF(AND(U150="(1) RARA VEZ",V150="(5) CATASTRÓFICO"),"ALTA",IF(AND(U150="(2) IMPROBABLE",V150="(5) CATASTRÓFICO"),"EXTREMA",IF(AND(U150="(3) POSIBLE",V150="(5) CATASTRÓFICO"),"EXTREMA",IF(AND(U150="(4) PROBABLE",V150="(5) CATASTRÓFICO"),"EXTREMA",IF(AND(U150="(5) CASI SEGURO",V150="(5) CATASTRÓFICO"),"EXTREMA")))))))))))))))))))))))))</f>
        <v>MODERADA</v>
      </c>
      <c r="X152" s="225"/>
      <c r="Y152" s="317"/>
      <c r="Z152" s="250"/>
      <c r="AA152" s="250"/>
      <c r="AB152" s="382"/>
      <c r="AC152" s="102"/>
      <c r="AD152" s="102"/>
      <c r="AE152" s="102"/>
      <c r="AF152" s="102"/>
      <c r="AG152" s="102"/>
      <c r="AH152" s="102"/>
    </row>
    <row r="153" spans="1:34" ht="14">
      <c r="A153" s="380"/>
      <c r="B153" s="380"/>
      <c r="C153" s="225"/>
      <c r="D153" s="228"/>
      <c r="E153" s="225"/>
      <c r="F153" s="225"/>
      <c r="G153" s="231"/>
      <c r="H153" s="234"/>
      <c r="I153" s="231"/>
      <c r="J153" s="339"/>
      <c r="K153" s="268"/>
      <c r="L153" s="225"/>
      <c r="M153" s="77" t="s">
        <v>4</v>
      </c>
      <c r="N153" s="41" t="s">
        <v>11</v>
      </c>
      <c r="O153" s="84">
        <f>IF(N153="SÍ",10,"0")</f>
        <v>10</v>
      </c>
      <c r="P153" s="344"/>
      <c r="Q153" s="223"/>
      <c r="R153" s="255"/>
      <c r="S153" s="311"/>
      <c r="T153" s="314"/>
      <c r="U153" s="334"/>
      <c r="V153" s="337"/>
      <c r="W153" s="271"/>
      <c r="X153" s="225"/>
      <c r="Y153" s="317"/>
      <c r="Z153" s="250"/>
      <c r="AA153" s="250"/>
      <c r="AB153" s="382"/>
      <c r="AC153" s="102"/>
      <c r="AD153" s="102"/>
      <c r="AE153" s="102"/>
      <c r="AF153" s="102"/>
      <c r="AG153" s="102"/>
      <c r="AH153" s="102"/>
    </row>
    <row r="154" spans="1:34" ht="28">
      <c r="A154" s="380"/>
      <c r="B154" s="380"/>
      <c r="C154" s="225"/>
      <c r="D154" s="228"/>
      <c r="E154" s="225"/>
      <c r="F154" s="225"/>
      <c r="G154" s="231"/>
      <c r="H154" s="234"/>
      <c r="I154" s="231"/>
      <c r="J154" s="339"/>
      <c r="K154" s="268"/>
      <c r="L154" s="225"/>
      <c r="M154" s="75" t="s">
        <v>36</v>
      </c>
      <c r="N154" s="41" t="s">
        <v>11</v>
      </c>
      <c r="O154" s="84">
        <f>IF(N154="SÍ",15,"0")</f>
        <v>15</v>
      </c>
      <c r="P154" s="344"/>
      <c r="Q154" s="223"/>
      <c r="R154" s="255"/>
      <c r="S154" s="311"/>
      <c r="T154" s="314"/>
      <c r="U154" s="334"/>
      <c r="V154" s="337"/>
      <c r="W154" s="271"/>
      <c r="X154" s="225"/>
      <c r="Y154" s="317"/>
      <c r="Z154" s="250"/>
      <c r="AA154" s="250"/>
      <c r="AB154" s="382"/>
      <c r="AC154" s="102"/>
      <c r="AD154" s="102"/>
      <c r="AE154" s="102"/>
      <c r="AF154" s="102"/>
      <c r="AG154" s="102"/>
      <c r="AH154" s="102"/>
    </row>
    <row r="155" spans="1:34" ht="28">
      <c r="A155" s="380"/>
      <c r="B155" s="380"/>
      <c r="C155" s="225"/>
      <c r="D155" s="228"/>
      <c r="E155" s="225"/>
      <c r="F155" s="225"/>
      <c r="G155" s="231"/>
      <c r="H155" s="234"/>
      <c r="I155" s="231"/>
      <c r="J155" s="339"/>
      <c r="K155" s="268"/>
      <c r="L155" s="225"/>
      <c r="M155" s="75" t="s">
        <v>5</v>
      </c>
      <c r="N155" s="41" t="s">
        <v>11</v>
      </c>
      <c r="O155" s="84">
        <f>IF(N155="SÍ",10,"0")</f>
        <v>10</v>
      </c>
      <c r="P155" s="344"/>
      <c r="Q155" s="223"/>
      <c r="R155" s="255"/>
      <c r="S155" s="311"/>
      <c r="T155" s="314"/>
      <c r="U155" s="334"/>
      <c r="V155" s="337"/>
      <c r="W155" s="271"/>
      <c r="X155" s="225"/>
      <c r="Y155" s="317"/>
      <c r="Z155" s="250"/>
      <c r="AA155" s="250"/>
      <c r="AB155" s="382"/>
      <c r="AC155" s="102"/>
      <c r="AD155" s="102"/>
      <c r="AE155" s="102"/>
      <c r="AF155" s="102"/>
      <c r="AG155" s="102"/>
      <c r="AH155" s="102"/>
    </row>
    <row r="156" spans="1:34" ht="56" customHeight="1">
      <c r="A156" s="380"/>
      <c r="B156" s="381"/>
      <c r="C156" s="226"/>
      <c r="D156" s="229"/>
      <c r="E156" s="226"/>
      <c r="F156" s="226"/>
      <c r="G156" s="232"/>
      <c r="H156" s="235"/>
      <c r="I156" s="232"/>
      <c r="J156" s="339"/>
      <c r="K156" s="269"/>
      <c r="L156" s="226"/>
      <c r="M156" s="78" t="s">
        <v>35</v>
      </c>
      <c r="N156" s="41" t="s">
        <v>11</v>
      </c>
      <c r="O156" s="84">
        <f>IF(N156="SÍ",30,"0")</f>
        <v>30</v>
      </c>
      <c r="P156" s="345"/>
      <c r="Q156" s="308"/>
      <c r="R156" s="309"/>
      <c r="S156" s="312"/>
      <c r="T156" s="315"/>
      <c r="U156" s="335"/>
      <c r="V156" s="338"/>
      <c r="W156" s="272"/>
      <c r="X156" s="226"/>
      <c r="Y156" s="317"/>
      <c r="Z156" s="250"/>
      <c r="AA156" s="250"/>
      <c r="AB156" s="382"/>
      <c r="AC156" s="102"/>
      <c r="AD156" s="102"/>
      <c r="AE156" s="102"/>
      <c r="AF156" s="102"/>
      <c r="AG156" s="102"/>
      <c r="AH156" s="102"/>
    </row>
    <row r="157" spans="1:34" ht="28" customHeight="1">
      <c r="A157" s="380"/>
      <c r="B157" s="379" t="s">
        <v>257</v>
      </c>
      <c r="C157" s="224" t="s">
        <v>258</v>
      </c>
      <c r="D157" s="227" t="s">
        <v>67</v>
      </c>
      <c r="E157" s="224" t="s">
        <v>259</v>
      </c>
      <c r="F157" s="224" t="s">
        <v>260</v>
      </c>
      <c r="G157" s="230" t="s">
        <v>15</v>
      </c>
      <c r="H157" s="233" t="str">
        <f>IF(G157="(1) RARA VEZ","1", IF(G157="(2) IMPROBABLE","2",IF(G157="(3) POSIBLE","3",IF(G157="(4) PROBABLE","4",IF(G157="(5) CASI SEGURO","5","")))))</f>
        <v>3</v>
      </c>
      <c r="I157" s="230" t="s">
        <v>66</v>
      </c>
      <c r="J157" s="339" t="str">
        <f>IF(I157="(1) INSIGNIFICANTE","1",IF(I157="(2) MENOR","2",IF(I157="(3) MODERADO","3",IF(I157="(4) MAYOR","4",IF(I157="(5) CATASTRÓFICO","5","")))))</f>
        <v>3</v>
      </c>
      <c r="K157" s="263">
        <f>+H157*J157</f>
        <v>9</v>
      </c>
      <c r="L157" s="224" t="s">
        <v>261</v>
      </c>
      <c r="M157" s="73" t="s">
        <v>6</v>
      </c>
      <c r="N157" s="41" t="s">
        <v>11</v>
      </c>
      <c r="O157" s="74">
        <f>IF(N157="SÍ",15,"0")</f>
        <v>15</v>
      </c>
      <c r="P157" s="343">
        <f>SUM(O157:O163)</f>
        <v>55</v>
      </c>
      <c r="Q157" s="222">
        <f>IF(AND(P157&gt;=0,P157&lt;=50),0,IF(AND(P157&gt;50,P157&lt;=75),1,IF(AND(P157&gt;75,P157&lt;=100),2,"REVISAR")))</f>
        <v>1</v>
      </c>
      <c r="R157" s="254" t="s">
        <v>8</v>
      </c>
      <c r="S157" s="310">
        <f>IF(R157="PROBABILIDAD",H157-Q157,J157-Q157)</f>
        <v>2</v>
      </c>
      <c r="T157" s="313">
        <f>IF($S157&lt;=0,1,$S157)</f>
        <v>2</v>
      </c>
      <c r="U157" s="333" t="str">
        <f>IF(AND($R157="PROBABILIDAD",$T157=1),$AH$2,IF(AND(R157="PROBABILIDAD",$T157=2),$AH$3,IF(AND($R157="PROBABILIDAD",$T157=3),$AH$4,IF(AND($R157="PROBABILIDAD",$T157=4),#REF!,IF(AND($R157="PROBABILIDAD",$T157=5),#REF!,$G157)))))</f>
        <v>(2) IMPROBABLE</v>
      </c>
      <c r="V157" s="336" t="str">
        <f>IF(AND($R157="IMPACTO",$T157=1),$AG$2,IF(AND(R157="IMPACTO",$T157=2),$AG$3,IF(AND($R157="IMPACTO",$T157=3),$AG$4,IF(AND($R157="IMPACTO",$T157=4),$AG$5,IF(AND($R157="IMPACTO",$T157=5),$AG$6,I157)))))</f>
        <v>(3) MODERADO</v>
      </c>
      <c r="W157" s="259">
        <f t="shared" ref="W157" si="31">IF(R157="PROBABILIDAD",T157*J157,T157*H157)</f>
        <v>6</v>
      </c>
      <c r="X157" s="224" t="s">
        <v>262</v>
      </c>
      <c r="Y157" s="316" t="s">
        <v>254</v>
      </c>
      <c r="Z157" s="249" t="s">
        <v>263</v>
      </c>
      <c r="AA157" s="249" t="s">
        <v>264</v>
      </c>
      <c r="AB157" s="382"/>
      <c r="AC157" s="102"/>
      <c r="AD157" s="102"/>
      <c r="AE157" s="102"/>
      <c r="AF157" s="102"/>
      <c r="AG157" s="102"/>
      <c r="AH157" s="102"/>
    </row>
    <row r="158" spans="1:34" ht="28">
      <c r="A158" s="380"/>
      <c r="B158" s="380"/>
      <c r="C158" s="225"/>
      <c r="D158" s="228"/>
      <c r="E158" s="225"/>
      <c r="F158" s="225"/>
      <c r="G158" s="231"/>
      <c r="H158" s="234"/>
      <c r="I158" s="231"/>
      <c r="J158" s="339"/>
      <c r="K158" s="263"/>
      <c r="L158" s="225"/>
      <c r="M158" s="75" t="s">
        <v>7</v>
      </c>
      <c r="N158" s="41" t="s">
        <v>11</v>
      </c>
      <c r="O158" s="84">
        <f>IF(N158="SÍ",5,"0")</f>
        <v>5</v>
      </c>
      <c r="P158" s="344"/>
      <c r="Q158" s="223"/>
      <c r="R158" s="255"/>
      <c r="S158" s="311"/>
      <c r="T158" s="314"/>
      <c r="U158" s="334"/>
      <c r="V158" s="337"/>
      <c r="W158" s="259"/>
      <c r="X158" s="225"/>
      <c r="Y158" s="317"/>
      <c r="Z158" s="250"/>
      <c r="AA158" s="250"/>
      <c r="AB158" s="382"/>
      <c r="AC158" s="102"/>
      <c r="AD158" s="102"/>
      <c r="AE158" s="102"/>
      <c r="AF158" s="102"/>
      <c r="AG158" s="102"/>
      <c r="AH158" s="102"/>
    </row>
    <row r="159" spans="1:34" ht="14">
      <c r="A159" s="380"/>
      <c r="B159" s="380"/>
      <c r="C159" s="225"/>
      <c r="D159" s="228"/>
      <c r="E159" s="225"/>
      <c r="F159" s="225"/>
      <c r="G159" s="231"/>
      <c r="H159" s="234"/>
      <c r="I159" s="231"/>
      <c r="J159" s="339"/>
      <c r="K159" s="268" t="str">
        <f>IF(AND(G157="(1) RARA VEZ",I157="(1) INSIGNIFICANTE"),"BAJA",IF(AND(G157="(1) RARA VEZ",I157="(2) MENOR"),"BAJA",IF(AND(G157="(2) IMPROBABLE",I157="(1) INSIGNIFICANTE"),"BAJA",IF(AND(G157="(3) POSIBLE",I157="(1) INSIGNIFICANTE"),"BAJA",IF(AND(G157="(4) PROBABLE",I157="(1) INSIGNIFICANTE"),"MODERADA",IF(AND(G157="(5) CASI SEGURO",I157="(1) INSIGNIFICANTE"),"ALTA",IF(AND(G157="(2) IMPROBABLE",I157="(2) MENOR"),"BAJA",IF(AND(G157="(3) POSIBLE",I157="(2) MENOR"),"MODERADA",IF(AND(G157="(4) PROBABLE",I157="(2) MENOR"),"ALTA",IF(AND(G157="(5) CASI SEGURO",I157="(2) MENOR"),"ALTA",IF(AND(G157="(1) RARA VEZ",I157="(3) MODERADO"),"MODERADA",IF(AND(G157="(2) IMPROBABLE",I157="(3) MODERADO"),"MODERADA",IF(AND(G157="(3) POSIBLE",I157="(3) MODERADO"),"ALTA",IF(AND(G157="(4) PROBABLE",I157="(3) MODERADO"),"ALTA",IF(AND(G157="(5) CASI SEGURO",I157="(3) MODERADO"),"EXTREMA",IF(AND(G157="(1) RARA VEZ",I157="(4) MAYOR"),"ALTA",IF(AND(G157="(2) IMPROBABLE",I157="(4) MAYOR"),"ALTA",IF(AND(G157="(3) POSIBLE",I157="(4) MAYOR"),"EXTREMA",IF(AND(G157="(4) PROBABLE",I157="(4) MAYOR"),"EXTREMA",IF(AND(G157="(5) CASI SEGURO",I157="(4) MAYOR"),"EXTREMA",IF(AND(G157="(1) RARA VEZ",I157="(5) CATASTRÓFICO"),"ALTA",IF(AND(G157="(2) IMPROBABLE",I157="(5) CATASTRÓFICO"),"EXTREMA",IF(AND(G157="(3) POSIBLE",I157="(5) CATASTRÓFICO"),"EXTREMA",IF(AND(G157="(4) PROBABLE",I157="(5) CATASTRÓFICO"),"EXTREMA",IF(AND(G157="(5) CASI SEGURO",I157="(5) CATASTRÓFICO"),"EXTREMA")))))))))))))))))))))))))</f>
        <v>ALTA</v>
      </c>
      <c r="L159" s="225"/>
      <c r="M159" s="77" t="s">
        <v>3</v>
      </c>
      <c r="N159" s="41" t="s">
        <v>12</v>
      </c>
      <c r="O159" s="84" t="str">
        <f>IF(N159="SÍ",15,"0")</f>
        <v>0</v>
      </c>
      <c r="P159" s="344"/>
      <c r="Q159" s="223"/>
      <c r="R159" s="255"/>
      <c r="S159" s="311"/>
      <c r="T159" s="314"/>
      <c r="U159" s="334"/>
      <c r="V159" s="337"/>
      <c r="W159" s="270" t="str">
        <f t="shared" ref="W159" si="32">IF(AND(U157="(1) RARA VEZ",V157="(1) INSIGNIFICANTE"),"BAJA",IF(AND(U157="(1) RARA VEZ",V157="(2) MENOR"),"BAJA",IF(AND(U157="(2) IMPROBABLE",V157="(1) INSIGNIFICANTE"),"BAJA",IF(AND(U157="(3) POSIBLE",V157="(1) INSIGNIFICANTE"),"BAJA",IF(AND(U157="(4) PROBABLE",V157="(1) INSIGNIFICANTE"),"MODERADA",IF(AND(U157="(5) CASI SEGURO",V157="(1) INSIGNIFICANTE"),"ALTA",IF(AND(U157="(2) IMPROBABLE",V157="(2) MENOR"),"BAJA",IF(AND(U157="(3) POSIBLE",V157="(2) MENOR"),"MODERADA",IF(AND(U157="(4) PROBABLE",V157="(2) MENOR"),"ALTA",IF(AND(U157="(5) CASI SEGURO",V157="(2) MENOR"),"ALTA",IF(AND(U157="(1) RARA VEZ",V157="(3) MODERADO"),"MODERADA",IF(AND(U157="(2) IMPROBABLE",V157="(3) MODERADO"),"MODERADA",IF(AND(U157="(3) POSIBLE",V157="(3) MODERADO"),"ALTA",IF(AND(U157="(4) PROBABLE",V157="(3) MODERADO"),"ALTA",IF(AND(U157="(5) CASI SEGURO",V157="(3) MODERADO"),"EXTREMA",IF(AND(U157="(1) RARA VEZ",V157="(4) MAYOR"),"ALTA",IF(AND(U157="(2) IMPROBABLE",V157="(4) MAYOR"),"ALTA",IF(AND(U157="(3) POSIBLE",V157="(4) MAYOR"),"EXTREMA",IF(AND(U157="(4) PROBABLE",V157="(4) MAYOR"),"EXTREMA",IF(AND(U157="(5) CASI SEGURO",V157="(4) MAYOR"),"EXTREMA",IF(AND(U157="(1) RARA VEZ",V157="(5) CATASTRÓFICO"),"ALTA",IF(AND(U157="(2) IMPROBABLE",V157="(5) CATASTRÓFICO"),"EXTREMA",IF(AND(U157="(3) POSIBLE",V157="(5) CATASTRÓFICO"),"EXTREMA",IF(AND(U157="(4) PROBABLE",V157="(5) CATASTRÓFICO"),"EXTREMA",IF(AND(U157="(5) CASI SEGURO",V157="(5) CATASTRÓFICO"),"EXTREMA")))))))))))))))))))))))))</f>
        <v>MODERADA</v>
      </c>
      <c r="X159" s="225"/>
      <c r="Y159" s="317"/>
      <c r="Z159" s="250"/>
      <c r="AA159" s="250"/>
      <c r="AB159" s="382"/>
    </row>
    <row r="160" spans="1:34" ht="14">
      <c r="A160" s="380"/>
      <c r="B160" s="380"/>
      <c r="C160" s="225"/>
      <c r="D160" s="228"/>
      <c r="E160" s="225"/>
      <c r="F160" s="225"/>
      <c r="G160" s="231"/>
      <c r="H160" s="234"/>
      <c r="I160" s="231"/>
      <c r="J160" s="339"/>
      <c r="K160" s="268"/>
      <c r="L160" s="225"/>
      <c r="M160" s="77" t="s">
        <v>4</v>
      </c>
      <c r="N160" s="41" t="s">
        <v>11</v>
      </c>
      <c r="O160" s="84">
        <f>IF(N160="SÍ",10,"0")</f>
        <v>10</v>
      </c>
      <c r="P160" s="344"/>
      <c r="Q160" s="223"/>
      <c r="R160" s="255"/>
      <c r="S160" s="311"/>
      <c r="T160" s="314"/>
      <c r="U160" s="334"/>
      <c r="V160" s="337"/>
      <c r="W160" s="271"/>
      <c r="X160" s="225"/>
      <c r="Y160" s="317"/>
      <c r="Z160" s="250"/>
      <c r="AA160" s="250"/>
      <c r="AB160" s="382"/>
    </row>
    <row r="161" spans="1:28" ht="28">
      <c r="A161" s="380"/>
      <c r="B161" s="380"/>
      <c r="C161" s="225"/>
      <c r="D161" s="228"/>
      <c r="E161" s="225"/>
      <c r="F161" s="225"/>
      <c r="G161" s="231"/>
      <c r="H161" s="234"/>
      <c r="I161" s="231"/>
      <c r="J161" s="339"/>
      <c r="K161" s="268"/>
      <c r="L161" s="225"/>
      <c r="M161" s="75" t="s">
        <v>36</v>
      </c>
      <c r="N161" s="41" t="s">
        <v>11</v>
      </c>
      <c r="O161" s="84">
        <f>IF(N161="SÍ",15,"0")</f>
        <v>15</v>
      </c>
      <c r="P161" s="344"/>
      <c r="Q161" s="223"/>
      <c r="R161" s="255"/>
      <c r="S161" s="311"/>
      <c r="T161" s="314"/>
      <c r="U161" s="334"/>
      <c r="V161" s="337"/>
      <c r="W161" s="271"/>
      <c r="X161" s="225"/>
      <c r="Y161" s="317"/>
      <c r="Z161" s="250"/>
      <c r="AA161" s="250"/>
      <c r="AB161" s="382"/>
    </row>
    <row r="162" spans="1:28" ht="28">
      <c r="A162" s="380"/>
      <c r="B162" s="380"/>
      <c r="C162" s="225"/>
      <c r="D162" s="228"/>
      <c r="E162" s="225"/>
      <c r="F162" s="225"/>
      <c r="G162" s="231"/>
      <c r="H162" s="234"/>
      <c r="I162" s="231"/>
      <c r="J162" s="339"/>
      <c r="K162" s="268"/>
      <c r="L162" s="225"/>
      <c r="M162" s="75" t="s">
        <v>5</v>
      </c>
      <c r="N162" s="41" t="s">
        <v>11</v>
      </c>
      <c r="O162" s="84">
        <f>IF(N162="SÍ",10,"0")</f>
        <v>10</v>
      </c>
      <c r="P162" s="344"/>
      <c r="Q162" s="223"/>
      <c r="R162" s="255"/>
      <c r="S162" s="311"/>
      <c r="T162" s="314"/>
      <c r="U162" s="334"/>
      <c r="V162" s="337"/>
      <c r="W162" s="271"/>
      <c r="X162" s="225"/>
      <c r="Y162" s="317"/>
      <c r="Z162" s="250"/>
      <c r="AA162" s="250"/>
      <c r="AB162" s="382"/>
    </row>
    <row r="163" spans="1:28" ht="56" customHeight="1">
      <c r="A163" s="381"/>
      <c r="B163" s="381"/>
      <c r="C163" s="226"/>
      <c r="D163" s="229"/>
      <c r="E163" s="226"/>
      <c r="F163" s="226"/>
      <c r="G163" s="232"/>
      <c r="H163" s="235"/>
      <c r="I163" s="232"/>
      <c r="J163" s="339"/>
      <c r="K163" s="269"/>
      <c r="L163" s="226"/>
      <c r="M163" s="78" t="s">
        <v>35</v>
      </c>
      <c r="N163" s="41" t="s">
        <v>12</v>
      </c>
      <c r="O163" s="84" t="str">
        <f>IF(N163="SÍ",30,"0")</f>
        <v>0</v>
      </c>
      <c r="P163" s="345"/>
      <c r="Q163" s="308"/>
      <c r="R163" s="309"/>
      <c r="S163" s="312"/>
      <c r="T163" s="315"/>
      <c r="U163" s="335"/>
      <c r="V163" s="338"/>
      <c r="W163" s="272"/>
      <c r="X163" s="226"/>
      <c r="Y163" s="317"/>
      <c r="Z163" s="250"/>
      <c r="AA163" s="250"/>
      <c r="AB163" s="382"/>
    </row>
    <row r="164" spans="1:28" ht="28" customHeight="1">
      <c r="A164" s="379" t="s">
        <v>452</v>
      </c>
      <c r="B164" s="379" t="s">
        <v>265</v>
      </c>
      <c r="C164" s="224" t="s">
        <v>266</v>
      </c>
      <c r="D164" s="227" t="s">
        <v>67</v>
      </c>
      <c r="E164" s="224" t="s">
        <v>267</v>
      </c>
      <c r="F164" s="224" t="s">
        <v>268</v>
      </c>
      <c r="G164" s="230" t="s">
        <v>15</v>
      </c>
      <c r="H164" s="233" t="str">
        <f>IF(G164="(1) RARA VEZ","1", IF(G164="(2) IMPROBABLE","2",IF(G164="(3) POSIBLE","3",IF(G164="(4) PROBABLE","4",IF(G164="(5) CASI SEGURO","5","")))))</f>
        <v>3</v>
      </c>
      <c r="I164" s="230" t="s">
        <v>64</v>
      </c>
      <c r="J164" s="339" t="str">
        <f>IF(I164="(1) INSIGNIFICANTE","1",IF(I164="(2) MENOR","2",IF(I164="(3) MODERADO","3",IF(I164="(4) MAYOR","4",IF(I164="(5) CATASTRÓFICO","5","")))))</f>
        <v>2</v>
      </c>
      <c r="K164" s="263">
        <f>+H164*J164</f>
        <v>6</v>
      </c>
      <c r="L164" s="340" t="s">
        <v>269</v>
      </c>
      <c r="M164" s="73" t="s">
        <v>6</v>
      </c>
      <c r="N164" s="41" t="s">
        <v>11</v>
      </c>
      <c r="O164" s="74">
        <f>IF(N164="SÍ",15,"0")</f>
        <v>15</v>
      </c>
      <c r="P164" s="343">
        <f>SUM(O164:O170)</f>
        <v>85</v>
      </c>
      <c r="Q164" s="222">
        <f>IF(AND(P164&gt;=0,P164&lt;=50),0,IF(AND(P164&gt;50,P164&lt;=75),1,IF(AND(P164&gt;75,P164&lt;=100),2,"REVISAR")))</f>
        <v>2</v>
      </c>
      <c r="R164" s="254" t="s">
        <v>8</v>
      </c>
      <c r="S164" s="310">
        <f>IF(R164="PROBABILIDAD",H164-Q164,J164-Q164)</f>
        <v>1</v>
      </c>
      <c r="T164" s="313">
        <f>IF($S164&lt;=0,1,$S164)</f>
        <v>1</v>
      </c>
      <c r="U164" s="333" t="str">
        <f>IF(AND($R164="PROBABILIDAD",$T164=1),$AH$2,IF(AND(R164="PROBABILIDAD",$T164=2),$AH$3,IF(AND($R164="PROBABILIDAD",$T164=3),$AH$4,IF(AND($R164="PROBABILIDAD",$T164=4),#REF!,IF(AND($R164="PROBABILIDAD",$T164=5),#REF!,$G164)))))</f>
        <v>(1) RARA VEZ</v>
      </c>
      <c r="V164" s="336" t="str">
        <f>IF(AND($R164="IMPACTO",$T164=1),$AG$2,IF(AND(R164="IMPACTO",$T164=2),$AG$3,IF(AND($R164="IMPACTO",$T164=3),$AG$4,IF(AND($R164="IMPACTO",$T164=4),$AG$5,IF(AND($R164="IMPACTO",$T164=5),$AG$6,I164)))))</f>
        <v>(2) MENOR</v>
      </c>
      <c r="W164" s="259">
        <f t="shared" ref="W164" si="33">IF(R164="PROBABILIDAD",T164*J164,T164*H164)</f>
        <v>2</v>
      </c>
      <c r="X164" s="224" t="s">
        <v>270</v>
      </c>
      <c r="Y164" s="383" t="s">
        <v>271</v>
      </c>
      <c r="Z164" s="249" t="s">
        <v>272</v>
      </c>
      <c r="AA164" s="249" t="s">
        <v>273</v>
      </c>
      <c r="AB164" s="384"/>
    </row>
    <row r="165" spans="1:28" ht="28">
      <c r="A165" s="380"/>
      <c r="B165" s="380"/>
      <c r="C165" s="225"/>
      <c r="D165" s="228"/>
      <c r="E165" s="225"/>
      <c r="F165" s="225"/>
      <c r="G165" s="231"/>
      <c r="H165" s="234"/>
      <c r="I165" s="231"/>
      <c r="J165" s="339"/>
      <c r="K165" s="263"/>
      <c r="L165" s="341"/>
      <c r="M165" s="75" t="s">
        <v>7</v>
      </c>
      <c r="N165" s="41" t="s">
        <v>11</v>
      </c>
      <c r="O165" s="84">
        <f>IF(N165="SÍ",5,"0")</f>
        <v>5</v>
      </c>
      <c r="P165" s="344"/>
      <c r="Q165" s="223"/>
      <c r="R165" s="255"/>
      <c r="S165" s="311"/>
      <c r="T165" s="314"/>
      <c r="U165" s="334"/>
      <c r="V165" s="337"/>
      <c r="W165" s="259"/>
      <c r="X165" s="225"/>
      <c r="Y165" s="383"/>
      <c r="Z165" s="249"/>
      <c r="AA165" s="249"/>
      <c r="AB165" s="383"/>
    </row>
    <row r="166" spans="1:28" ht="14">
      <c r="A166" s="380"/>
      <c r="B166" s="380"/>
      <c r="C166" s="225"/>
      <c r="D166" s="228"/>
      <c r="E166" s="225"/>
      <c r="F166" s="225"/>
      <c r="G166" s="231"/>
      <c r="H166" s="234"/>
      <c r="I166" s="231"/>
      <c r="J166" s="339"/>
      <c r="K166" s="268" t="str">
        <f>IF(AND(G164="(1) RARA VEZ",I164="(1) INSIGNIFICANTE"),"BAJA",IF(AND(G164="(1) RARA VEZ",I164="(2) MENOR"),"BAJA",IF(AND(G164="(2) IMPROBABLE",I164="(1) INSIGNIFICANTE"),"BAJA",IF(AND(G164="(3) POSIBLE",I164="(1) INSIGNIFICANTE"),"BAJA",IF(AND(G164="(4) PROBABLE",I164="(1) INSIGNIFICANTE"),"MODERADA",IF(AND(G164="(5) CASI SEGURO",I164="(1) INSIGNIFICANTE"),"ALTA",IF(AND(G164="(2) IMPROBABLE",I164="(2) MENOR"),"BAJA",IF(AND(G164="(3) POSIBLE",I164="(2) MENOR"),"MODERADA",IF(AND(G164="(4) PROBABLE",I164="(2) MENOR"),"ALTA",IF(AND(G164="(5) CASI SEGURO",I164="(2) MENOR"),"ALTA",IF(AND(G164="(1) RARA VEZ",I164="(3) MODERADO"),"MODERADA",IF(AND(G164="(2) IMPROBABLE",I164="(3) MODERADO"),"MODERADA",IF(AND(G164="(3) POSIBLE",I164="(3) MODERADO"),"ALTA",IF(AND(G164="(4) PROBABLE",I164="(3) MODERADO"),"ALTA",IF(AND(G164="(5) CASI SEGURO",I164="(3) MODERADO"),"EXTREMA",IF(AND(G164="(1) RARA VEZ",I164="(4) MAYOR"),"ALTA",IF(AND(G164="(2) IMPROBABLE",I164="(4) MAYOR"),"ALTA",IF(AND(G164="(3) POSIBLE",I164="(4) MAYOR"),"EXTREMA",IF(AND(G164="(4) PROBABLE",I164="(4) MAYOR"),"EXTREMA",IF(AND(G164="(5) CASI SEGURO",I164="(4) MAYOR"),"EXTREMA",IF(AND(G164="(1) RARA VEZ",I164="(5) CATASTRÓFICO"),"ALTA",IF(AND(G164="(2) IMPROBABLE",I164="(5) CATASTRÓFICO"),"EXTREMA",IF(AND(G164="(3) POSIBLE",I164="(5) CATASTRÓFICO"),"EXTREMA",IF(AND(G164="(4) PROBABLE",I164="(5) CATASTRÓFICO"),"EXTREMA",IF(AND(G164="(5) CASI SEGURO",I164="(5) CATASTRÓFICO"),"EXTREMA")))))))))))))))))))))))))</f>
        <v>MODERADA</v>
      </c>
      <c r="L166" s="341"/>
      <c r="M166" s="77" t="s">
        <v>3</v>
      </c>
      <c r="N166" s="41" t="s">
        <v>12</v>
      </c>
      <c r="O166" s="84" t="str">
        <f>IF(N166="SÍ",15,"0")</f>
        <v>0</v>
      </c>
      <c r="P166" s="344"/>
      <c r="Q166" s="223"/>
      <c r="R166" s="255"/>
      <c r="S166" s="311"/>
      <c r="T166" s="314"/>
      <c r="U166" s="334"/>
      <c r="V166" s="337"/>
      <c r="W166" s="270" t="str">
        <f t="shared" ref="W166" si="34">IF(AND(U164="(1) RARA VEZ",V164="(1) INSIGNIFICANTE"),"BAJA",IF(AND(U164="(1) RARA VEZ",V164="(2) MENOR"),"BAJA",IF(AND(U164="(2) IMPROBABLE",V164="(1) INSIGNIFICANTE"),"BAJA",IF(AND(U164="(3) POSIBLE",V164="(1) INSIGNIFICANTE"),"BAJA",IF(AND(U164="(4) PROBABLE",V164="(1) INSIGNIFICANTE"),"MODERADA",IF(AND(U164="(5) CASI SEGURO",V164="(1) INSIGNIFICANTE"),"ALTA",IF(AND(U164="(2) IMPROBABLE",V164="(2) MENOR"),"BAJA",IF(AND(U164="(3) POSIBLE",V164="(2) MENOR"),"MODERADA",IF(AND(U164="(4) PROBABLE",V164="(2) MENOR"),"ALTA",IF(AND(U164="(5) CASI SEGURO",V164="(2) MENOR"),"ALTA",IF(AND(U164="(1) RARA VEZ",V164="(3) MODERADO"),"MODERADA",IF(AND(U164="(2) IMPROBABLE",V164="(3) MODERADO"),"MODERADA",IF(AND(U164="(3) POSIBLE",V164="(3) MODERADO"),"ALTA",IF(AND(U164="(4) PROBABLE",V164="(3) MODERADO"),"ALTA",IF(AND(U164="(5) CASI SEGURO",V164="(3) MODERADO"),"EXTREMA",IF(AND(U164="(1) RARA VEZ",V164="(4) MAYOR"),"ALTA",IF(AND(U164="(2) IMPROBABLE",V164="(4) MAYOR"),"ALTA",IF(AND(U164="(3) POSIBLE",V164="(4) MAYOR"),"EXTREMA",IF(AND(U164="(4) PROBABLE",V164="(4) MAYOR"),"EXTREMA",IF(AND(U164="(5) CASI SEGURO",V164="(4) MAYOR"),"EXTREMA",IF(AND(U164="(1) RARA VEZ",V164="(5) CATASTRÓFICO"),"ALTA",IF(AND(U164="(2) IMPROBABLE",V164="(5) CATASTRÓFICO"),"EXTREMA",IF(AND(U164="(3) POSIBLE",V164="(5) CATASTRÓFICO"),"EXTREMA",IF(AND(U164="(4) PROBABLE",V164="(5) CATASTRÓFICO"),"EXTREMA",IF(AND(U164="(5) CASI SEGURO",V164="(5) CATASTRÓFICO"),"EXTREMA")))))))))))))))))))))))))</f>
        <v>BAJA</v>
      </c>
      <c r="X166" s="225"/>
      <c r="Y166" s="383"/>
      <c r="Z166" s="249"/>
      <c r="AA166" s="249"/>
      <c r="AB166" s="383"/>
    </row>
    <row r="167" spans="1:28" ht="14">
      <c r="A167" s="380"/>
      <c r="B167" s="380"/>
      <c r="C167" s="225"/>
      <c r="D167" s="228"/>
      <c r="E167" s="225"/>
      <c r="F167" s="225"/>
      <c r="G167" s="231"/>
      <c r="H167" s="234"/>
      <c r="I167" s="231"/>
      <c r="J167" s="339"/>
      <c r="K167" s="268"/>
      <c r="L167" s="341"/>
      <c r="M167" s="77" t="s">
        <v>4</v>
      </c>
      <c r="N167" s="41" t="s">
        <v>11</v>
      </c>
      <c r="O167" s="84">
        <f>IF(N167="SÍ",10,"0")</f>
        <v>10</v>
      </c>
      <c r="P167" s="344"/>
      <c r="Q167" s="223"/>
      <c r="R167" s="255"/>
      <c r="S167" s="311"/>
      <c r="T167" s="314"/>
      <c r="U167" s="334"/>
      <c r="V167" s="337"/>
      <c r="W167" s="271"/>
      <c r="X167" s="225"/>
      <c r="Y167" s="383"/>
      <c r="Z167" s="249"/>
      <c r="AA167" s="249"/>
      <c r="AB167" s="383"/>
    </row>
    <row r="168" spans="1:28" ht="28">
      <c r="A168" s="380"/>
      <c r="B168" s="380"/>
      <c r="C168" s="225"/>
      <c r="D168" s="228"/>
      <c r="E168" s="225"/>
      <c r="F168" s="225"/>
      <c r="G168" s="231"/>
      <c r="H168" s="234"/>
      <c r="I168" s="231"/>
      <c r="J168" s="339"/>
      <c r="K168" s="268"/>
      <c r="L168" s="341"/>
      <c r="M168" s="75" t="s">
        <v>36</v>
      </c>
      <c r="N168" s="41" t="s">
        <v>11</v>
      </c>
      <c r="O168" s="84">
        <f>IF(N168="SÍ",15,"0")</f>
        <v>15</v>
      </c>
      <c r="P168" s="344"/>
      <c r="Q168" s="223"/>
      <c r="R168" s="255"/>
      <c r="S168" s="311"/>
      <c r="T168" s="314"/>
      <c r="U168" s="334"/>
      <c r="V168" s="337"/>
      <c r="W168" s="271"/>
      <c r="X168" s="225"/>
      <c r="Y168" s="383"/>
      <c r="Z168" s="249"/>
      <c r="AA168" s="249"/>
      <c r="AB168" s="383"/>
    </row>
    <row r="169" spans="1:28" ht="28">
      <c r="A169" s="380"/>
      <c r="B169" s="380"/>
      <c r="C169" s="225"/>
      <c r="D169" s="228"/>
      <c r="E169" s="225"/>
      <c r="F169" s="225"/>
      <c r="G169" s="231"/>
      <c r="H169" s="234"/>
      <c r="I169" s="231"/>
      <c r="J169" s="339"/>
      <c r="K169" s="268"/>
      <c r="L169" s="341"/>
      <c r="M169" s="75" t="s">
        <v>5</v>
      </c>
      <c r="N169" s="41" t="s">
        <v>11</v>
      </c>
      <c r="O169" s="84">
        <f>IF(N169="SÍ",10,"0")</f>
        <v>10</v>
      </c>
      <c r="P169" s="344"/>
      <c r="Q169" s="223"/>
      <c r="R169" s="255"/>
      <c r="S169" s="311"/>
      <c r="T169" s="314"/>
      <c r="U169" s="334"/>
      <c r="V169" s="337"/>
      <c r="W169" s="271"/>
      <c r="X169" s="225"/>
      <c r="Y169" s="383"/>
      <c r="Z169" s="249"/>
      <c r="AA169" s="249"/>
      <c r="AB169" s="383"/>
    </row>
    <row r="170" spans="1:28" ht="56" customHeight="1">
      <c r="A170" s="380"/>
      <c r="B170" s="381"/>
      <c r="C170" s="226"/>
      <c r="D170" s="229"/>
      <c r="E170" s="226"/>
      <c r="F170" s="226"/>
      <c r="G170" s="232"/>
      <c r="H170" s="235"/>
      <c r="I170" s="232"/>
      <c r="J170" s="339"/>
      <c r="K170" s="269"/>
      <c r="L170" s="342"/>
      <c r="M170" s="78" t="s">
        <v>35</v>
      </c>
      <c r="N170" s="41" t="s">
        <v>11</v>
      </c>
      <c r="O170" s="84">
        <f>IF(N170="SÍ",30,"0")</f>
        <v>30</v>
      </c>
      <c r="P170" s="345"/>
      <c r="Q170" s="308"/>
      <c r="R170" s="309"/>
      <c r="S170" s="312"/>
      <c r="T170" s="315"/>
      <c r="U170" s="335"/>
      <c r="V170" s="338"/>
      <c r="W170" s="272"/>
      <c r="X170" s="226"/>
      <c r="Y170" s="227"/>
      <c r="Z170" s="249"/>
      <c r="AA170" s="249"/>
      <c r="AB170" s="383"/>
    </row>
    <row r="171" spans="1:28" ht="28" customHeight="1">
      <c r="A171" s="380"/>
      <c r="B171" s="379" t="s">
        <v>274</v>
      </c>
      <c r="C171" s="224" t="s">
        <v>275</v>
      </c>
      <c r="D171" s="227" t="s">
        <v>67</v>
      </c>
      <c r="E171" s="224" t="s">
        <v>276</v>
      </c>
      <c r="F171" s="224" t="s">
        <v>277</v>
      </c>
      <c r="G171" s="230" t="s">
        <v>15</v>
      </c>
      <c r="H171" s="233" t="str">
        <f>IF(G171="(1) RARA VEZ","1", IF(G171="(2) IMPROBABLE","2",IF(G171="(3) POSIBLE","3",IF(G171="(4) PROBABLE","4",IF(G171="(5) CASI SEGURO","5","")))))</f>
        <v>3</v>
      </c>
      <c r="I171" s="230" t="s">
        <v>64</v>
      </c>
      <c r="J171" s="339" t="str">
        <f>IF(I171="(1) INSIGNIFICANTE","1",IF(I171="(2) MENOR","2",IF(I171="(3) MODERADO","3",IF(I171="(4) MAYOR","4",IF(I171="(5) CATASTRÓFICO","5","")))))</f>
        <v>2</v>
      </c>
      <c r="K171" s="263">
        <f>+H171*J171</f>
        <v>6</v>
      </c>
      <c r="L171" s="340" t="s">
        <v>278</v>
      </c>
      <c r="M171" s="73" t="s">
        <v>6</v>
      </c>
      <c r="N171" s="41" t="s">
        <v>11</v>
      </c>
      <c r="O171" s="74">
        <f>IF(N171="SÍ",15,"0")</f>
        <v>15</v>
      </c>
      <c r="P171" s="343">
        <f>SUM(O171:O177)</f>
        <v>85</v>
      </c>
      <c r="Q171" s="222">
        <f>IF(AND(P171&gt;=0,P171&lt;=50),0,IF(AND(P171&gt;50,P171&lt;=75),1,IF(AND(P171&gt;75,P171&lt;=100),2,"REVISAR")))</f>
        <v>2</v>
      </c>
      <c r="R171" s="254" t="s">
        <v>9</v>
      </c>
      <c r="S171" s="310">
        <f>IF(R171="PROBABILIDAD",H171-Q171,J171-Q171)</f>
        <v>0</v>
      </c>
      <c r="T171" s="313">
        <f>IF($S171&lt;=0,1,$S171)</f>
        <v>1</v>
      </c>
      <c r="U171" s="333" t="str">
        <f>IF(AND($R171="PROBABILIDAD",$T171=1),$AH$2,IF(AND(R171="PROBABILIDAD",$T171=2),$AH$3,IF(AND($R171="PROBABILIDAD",$T171=3),$AH$4,IF(AND($R171="PROBABILIDAD",$T171=4),#REF!,IF(AND($R171="PROBABILIDAD",$T171=5),#REF!,$G171)))))</f>
        <v>(3) POSIBLE</v>
      </c>
      <c r="V171" s="336" t="str">
        <f>IF(AND($R171="IMPACTO",$T171=1),$AG$2,IF(AND(R171="IMPACTO",$T171=2),$AG$3,IF(AND($R171="IMPACTO",$T171=3),$AG$4,IF(AND($R171="IMPACTO",$T171=4),$AG$5,IF(AND($R171="IMPACTO",$T171=5),$AG$6,I171)))))</f>
        <v>(1) INSIGNIFICANTE</v>
      </c>
      <c r="W171" s="259">
        <f t="shared" ref="W171" si="35">IF(R171="PROBABILIDAD",T171*J171,T171*H171)</f>
        <v>3</v>
      </c>
      <c r="X171" s="224" t="s">
        <v>279</v>
      </c>
      <c r="Y171" s="383" t="s">
        <v>271</v>
      </c>
      <c r="Z171" s="249" t="s">
        <v>280</v>
      </c>
      <c r="AA171" s="249" t="s">
        <v>273</v>
      </c>
      <c r="AB171" s="384"/>
    </row>
    <row r="172" spans="1:28" ht="28">
      <c r="A172" s="380"/>
      <c r="B172" s="380"/>
      <c r="C172" s="225"/>
      <c r="D172" s="228"/>
      <c r="E172" s="225"/>
      <c r="F172" s="225"/>
      <c r="G172" s="231"/>
      <c r="H172" s="234"/>
      <c r="I172" s="231"/>
      <c r="J172" s="339"/>
      <c r="K172" s="263"/>
      <c r="L172" s="341"/>
      <c r="M172" s="75" t="s">
        <v>7</v>
      </c>
      <c r="N172" s="41" t="s">
        <v>11</v>
      </c>
      <c r="O172" s="84">
        <f>IF(N172="SÍ",5,"0")</f>
        <v>5</v>
      </c>
      <c r="P172" s="344"/>
      <c r="Q172" s="223"/>
      <c r="R172" s="255"/>
      <c r="S172" s="311"/>
      <c r="T172" s="314"/>
      <c r="U172" s="334"/>
      <c r="V172" s="337"/>
      <c r="W172" s="259"/>
      <c r="X172" s="225"/>
      <c r="Y172" s="383"/>
      <c r="Z172" s="249"/>
      <c r="AA172" s="249"/>
      <c r="AB172" s="383"/>
    </row>
    <row r="173" spans="1:28" ht="14">
      <c r="A173" s="380"/>
      <c r="B173" s="380"/>
      <c r="C173" s="225"/>
      <c r="D173" s="228"/>
      <c r="E173" s="225"/>
      <c r="F173" s="225"/>
      <c r="G173" s="231"/>
      <c r="H173" s="234"/>
      <c r="I173" s="231"/>
      <c r="J173" s="339"/>
      <c r="K173" s="268" t="str">
        <f>IF(AND(G171="(1) RARA VEZ",I171="(1) INSIGNIFICANTE"),"BAJA",IF(AND(G171="(1) RARA VEZ",I171="(2) MENOR"),"BAJA",IF(AND(G171="(2) IMPROBABLE",I171="(1) INSIGNIFICANTE"),"BAJA",IF(AND(G171="(3) POSIBLE",I171="(1) INSIGNIFICANTE"),"BAJA",IF(AND(G171="(4) PROBABLE",I171="(1) INSIGNIFICANTE"),"MODERADA",IF(AND(G171="(5) CASI SEGURO",I171="(1) INSIGNIFICANTE"),"ALTA",IF(AND(G171="(2) IMPROBABLE",I171="(2) MENOR"),"BAJA",IF(AND(G171="(3) POSIBLE",I171="(2) MENOR"),"MODERADA",IF(AND(G171="(4) PROBABLE",I171="(2) MENOR"),"ALTA",IF(AND(G171="(5) CASI SEGURO",I171="(2) MENOR"),"ALTA",IF(AND(G171="(1) RARA VEZ",I171="(3) MODERADO"),"MODERADA",IF(AND(G171="(2) IMPROBABLE",I171="(3) MODERADO"),"MODERADA",IF(AND(G171="(3) POSIBLE",I171="(3) MODERADO"),"ALTA",IF(AND(G171="(4) PROBABLE",I171="(3) MODERADO"),"ALTA",IF(AND(G171="(5) CASI SEGURO",I171="(3) MODERADO"),"EXTREMA",IF(AND(G171="(1) RARA VEZ",I171="(4) MAYOR"),"ALTA",IF(AND(G171="(2) IMPROBABLE",I171="(4) MAYOR"),"ALTA",IF(AND(G171="(3) POSIBLE",I171="(4) MAYOR"),"EXTREMA",IF(AND(G171="(4) PROBABLE",I171="(4) MAYOR"),"EXTREMA",IF(AND(G171="(5) CASI SEGURO",I171="(4) MAYOR"),"EXTREMA",IF(AND(G171="(1) RARA VEZ",I171="(5) CATASTRÓFICO"),"ALTA",IF(AND(G171="(2) IMPROBABLE",I171="(5) CATASTRÓFICO"),"EXTREMA",IF(AND(G171="(3) POSIBLE",I171="(5) CATASTRÓFICO"),"EXTREMA",IF(AND(G171="(4) PROBABLE",I171="(5) CATASTRÓFICO"),"EXTREMA",IF(AND(G171="(5) CASI SEGURO",I171="(5) CATASTRÓFICO"),"EXTREMA")))))))))))))))))))))))))</f>
        <v>MODERADA</v>
      </c>
      <c r="L173" s="341"/>
      <c r="M173" s="77" t="s">
        <v>3</v>
      </c>
      <c r="N173" s="41" t="s">
        <v>12</v>
      </c>
      <c r="O173" s="84" t="str">
        <f>IF(N173="SÍ",15,"0")</f>
        <v>0</v>
      </c>
      <c r="P173" s="344"/>
      <c r="Q173" s="223"/>
      <c r="R173" s="255"/>
      <c r="S173" s="311"/>
      <c r="T173" s="314"/>
      <c r="U173" s="334"/>
      <c r="V173" s="337"/>
      <c r="W173" s="270" t="str">
        <f t="shared" ref="W173" si="36">IF(AND(U171="(1) RARA VEZ",V171="(1) INSIGNIFICANTE"),"BAJA",IF(AND(U171="(1) RARA VEZ",V171="(2) MENOR"),"BAJA",IF(AND(U171="(2) IMPROBABLE",V171="(1) INSIGNIFICANTE"),"BAJA",IF(AND(U171="(3) POSIBLE",V171="(1) INSIGNIFICANTE"),"BAJA",IF(AND(U171="(4) PROBABLE",V171="(1) INSIGNIFICANTE"),"MODERADA",IF(AND(U171="(5) CASI SEGURO",V171="(1) INSIGNIFICANTE"),"ALTA",IF(AND(U171="(2) IMPROBABLE",V171="(2) MENOR"),"BAJA",IF(AND(U171="(3) POSIBLE",V171="(2) MENOR"),"MODERADA",IF(AND(U171="(4) PROBABLE",V171="(2) MENOR"),"ALTA",IF(AND(U171="(5) CASI SEGURO",V171="(2) MENOR"),"ALTA",IF(AND(U171="(1) RARA VEZ",V171="(3) MODERADO"),"MODERADA",IF(AND(U171="(2) IMPROBABLE",V171="(3) MODERADO"),"MODERADA",IF(AND(U171="(3) POSIBLE",V171="(3) MODERADO"),"ALTA",IF(AND(U171="(4) PROBABLE",V171="(3) MODERADO"),"ALTA",IF(AND(U171="(5) CASI SEGURO",V171="(3) MODERADO"),"EXTREMA",IF(AND(U171="(1) RARA VEZ",V171="(4) MAYOR"),"ALTA",IF(AND(U171="(2) IMPROBABLE",V171="(4) MAYOR"),"ALTA",IF(AND(U171="(3) POSIBLE",V171="(4) MAYOR"),"EXTREMA",IF(AND(U171="(4) PROBABLE",V171="(4) MAYOR"),"EXTREMA",IF(AND(U171="(5) CASI SEGURO",V171="(4) MAYOR"),"EXTREMA",IF(AND(U171="(1) RARA VEZ",V171="(5) CATASTRÓFICO"),"ALTA",IF(AND(U171="(2) IMPROBABLE",V171="(5) CATASTRÓFICO"),"EXTREMA",IF(AND(U171="(3) POSIBLE",V171="(5) CATASTRÓFICO"),"EXTREMA",IF(AND(U171="(4) PROBABLE",V171="(5) CATASTRÓFICO"),"EXTREMA",IF(AND(U171="(5) CASI SEGURO",V171="(5) CATASTRÓFICO"),"EXTREMA")))))))))))))))))))))))))</f>
        <v>BAJA</v>
      </c>
      <c r="X173" s="225"/>
      <c r="Y173" s="383"/>
      <c r="Z173" s="249"/>
      <c r="AA173" s="249"/>
      <c r="AB173" s="383"/>
    </row>
    <row r="174" spans="1:28" ht="14">
      <c r="A174" s="380"/>
      <c r="B174" s="380"/>
      <c r="C174" s="225"/>
      <c r="D174" s="228"/>
      <c r="E174" s="225"/>
      <c r="F174" s="225"/>
      <c r="G174" s="231"/>
      <c r="H174" s="234"/>
      <c r="I174" s="231"/>
      <c r="J174" s="339"/>
      <c r="K174" s="268"/>
      <c r="L174" s="341"/>
      <c r="M174" s="77" t="s">
        <v>4</v>
      </c>
      <c r="N174" s="41" t="s">
        <v>11</v>
      </c>
      <c r="O174" s="84">
        <f>IF(N174="SÍ",10,"0")</f>
        <v>10</v>
      </c>
      <c r="P174" s="344"/>
      <c r="Q174" s="223"/>
      <c r="R174" s="255"/>
      <c r="S174" s="311"/>
      <c r="T174" s="314"/>
      <c r="U174" s="334"/>
      <c r="V174" s="337"/>
      <c r="W174" s="271"/>
      <c r="X174" s="225"/>
      <c r="Y174" s="383"/>
      <c r="Z174" s="249"/>
      <c r="AA174" s="249"/>
      <c r="AB174" s="383"/>
    </row>
    <row r="175" spans="1:28" ht="28">
      <c r="A175" s="380"/>
      <c r="B175" s="380"/>
      <c r="C175" s="225"/>
      <c r="D175" s="228"/>
      <c r="E175" s="225"/>
      <c r="F175" s="225"/>
      <c r="G175" s="231"/>
      <c r="H175" s="234"/>
      <c r="I175" s="231"/>
      <c r="J175" s="339"/>
      <c r="K175" s="268"/>
      <c r="L175" s="341"/>
      <c r="M175" s="75" t="s">
        <v>36</v>
      </c>
      <c r="N175" s="41" t="s">
        <v>11</v>
      </c>
      <c r="O175" s="84">
        <f>IF(N175="SÍ",15,"0")</f>
        <v>15</v>
      </c>
      <c r="P175" s="344"/>
      <c r="Q175" s="223"/>
      <c r="R175" s="255"/>
      <c r="S175" s="311"/>
      <c r="T175" s="314"/>
      <c r="U175" s="334"/>
      <c r="V175" s="337"/>
      <c r="W175" s="271"/>
      <c r="X175" s="225"/>
      <c r="Y175" s="383"/>
      <c r="Z175" s="249"/>
      <c r="AA175" s="249"/>
      <c r="AB175" s="383"/>
    </row>
    <row r="176" spans="1:28" ht="28">
      <c r="A176" s="380"/>
      <c r="B176" s="380"/>
      <c r="C176" s="225"/>
      <c r="D176" s="228"/>
      <c r="E176" s="225"/>
      <c r="F176" s="225"/>
      <c r="G176" s="231"/>
      <c r="H176" s="234"/>
      <c r="I176" s="231"/>
      <c r="J176" s="339"/>
      <c r="K176" s="268"/>
      <c r="L176" s="341"/>
      <c r="M176" s="75" t="s">
        <v>5</v>
      </c>
      <c r="N176" s="41" t="s">
        <v>11</v>
      </c>
      <c r="O176" s="84">
        <f>IF(N176="SÍ",10,"0")</f>
        <v>10</v>
      </c>
      <c r="P176" s="344"/>
      <c r="Q176" s="223"/>
      <c r="R176" s="255"/>
      <c r="S176" s="311"/>
      <c r="T176" s="314"/>
      <c r="U176" s="334"/>
      <c r="V176" s="337"/>
      <c r="W176" s="271"/>
      <c r="X176" s="225"/>
      <c r="Y176" s="383"/>
      <c r="Z176" s="249"/>
      <c r="AA176" s="249"/>
      <c r="AB176" s="383"/>
    </row>
    <row r="177" spans="1:28" ht="56" customHeight="1">
      <c r="A177" s="380"/>
      <c r="B177" s="381"/>
      <c r="C177" s="226"/>
      <c r="D177" s="229"/>
      <c r="E177" s="226"/>
      <c r="F177" s="226"/>
      <c r="G177" s="232"/>
      <c r="H177" s="235"/>
      <c r="I177" s="232"/>
      <c r="J177" s="339"/>
      <c r="K177" s="269"/>
      <c r="L177" s="342"/>
      <c r="M177" s="78" t="s">
        <v>35</v>
      </c>
      <c r="N177" s="41" t="s">
        <v>11</v>
      </c>
      <c r="O177" s="84">
        <f>IF(N177="SÍ",30,"0")</f>
        <v>30</v>
      </c>
      <c r="P177" s="345"/>
      <c r="Q177" s="308"/>
      <c r="R177" s="309"/>
      <c r="S177" s="312"/>
      <c r="T177" s="315"/>
      <c r="U177" s="335"/>
      <c r="V177" s="338"/>
      <c r="W177" s="272"/>
      <c r="X177" s="226"/>
      <c r="Y177" s="227"/>
      <c r="Z177" s="249"/>
      <c r="AA177" s="249"/>
      <c r="AB177" s="383"/>
    </row>
    <row r="178" spans="1:28" ht="28" customHeight="1">
      <c r="A178" s="380"/>
      <c r="B178" s="379" t="s">
        <v>281</v>
      </c>
      <c r="C178" s="224" t="s">
        <v>282</v>
      </c>
      <c r="D178" s="227" t="s">
        <v>67</v>
      </c>
      <c r="E178" s="224" t="s">
        <v>283</v>
      </c>
      <c r="F178" s="224" t="s">
        <v>284</v>
      </c>
      <c r="G178" s="230" t="s">
        <v>15</v>
      </c>
      <c r="H178" s="233" t="str">
        <f>IF(G178="(1) RARA VEZ","1", IF(G178="(2) IMPROBABLE","2",IF(G178="(3) POSIBLE","3",IF(G178="(4) PROBABLE","4",IF(G178="(5) CASI SEGURO","5","")))))</f>
        <v>3</v>
      </c>
      <c r="I178" s="230" t="s">
        <v>64</v>
      </c>
      <c r="J178" s="339" t="str">
        <f>IF(I178="(1) INSIGNIFICANTE","1",IF(I178="(2) MENOR","2",IF(I178="(3) MODERADO","3",IF(I178="(4) MAYOR","4",IF(I178="(5) CATASTRÓFICO","5","")))))</f>
        <v>2</v>
      </c>
      <c r="K178" s="263">
        <f>+H178*J178</f>
        <v>6</v>
      </c>
      <c r="L178" s="340" t="s">
        <v>285</v>
      </c>
      <c r="M178" s="73" t="s">
        <v>6</v>
      </c>
      <c r="N178" s="41" t="s">
        <v>11</v>
      </c>
      <c r="O178" s="74">
        <f>IF(N178="SÍ",15,"0")</f>
        <v>15</v>
      </c>
      <c r="P178" s="343">
        <f>SUM(O178:O184)</f>
        <v>85</v>
      </c>
      <c r="Q178" s="222">
        <f>IF(AND(P178&gt;=0,P178&lt;=50),0,IF(AND(P178&gt;50,P178&lt;=75),1,IF(AND(P178&gt;75,P178&lt;=100),2,"REVISAR")))</f>
        <v>2</v>
      </c>
      <c r="R178" s="254" t="s">
        <v>9</v>
      </c>
      <c r="S178" s="310">
        <f>IF(R178="PROBABILIDAD",H178-Q178,J178-Q178)</f>
        <v>0</v>
      </c>
      <c r="T178" s="313">
        <f>IF($S178&lt;=0,1,$S178)</f>
        <v>1</v>
      </c>
      <c r="U178" s="333" t="str">
        <f>IF(AND($R178="PROBABILIDAD",$T178=1),$AH$2,IF(AND(R178="PROBABILIDAD",$T178=2),$AH$3,IF(AND($R178="PROBABILIDAD",$T178=3),$AH$4,IF(AND($R178="PROBABILIDAD",$T178=4),#REF!,IF(AND($R178="PROBABILIDAD",$T178=5),#REF!,$G178)))))</f>
        <v>(3) POSIBLE</v>
      </c>
      <c r="V178" s="336" t="str">
        <f>IF(AND($R178="IMPACTO",$T178=1),$AG$2,IF(AND(R178="IMPACTO",$T178=2),$AG$3,IF(AND($R178="IMPACTO",$T178=3),$AG$4,IF(AND($R178="IMPACTO",$T178=4),$AG$5,IF(AND($R178="IMPACTO",$T178=5),$AG$6,I178)))))</f>
        <v>(1) INSIGNIFICANTE</v>
      </c>
      <c r="W178" s="259">
        <f t="shared" ref="W178" si="37">IF(R178="PROBABILIDAD",T178*J178,T178*H178)</f>
        <v>3</v>
      </c>
      <c r="X178" s="224" t="s">
        <v>286</v>
      </c>
      <c r="Y178" s="383" t="s">
        <v>271</v>
      </c>
      <c r="Z178" s="249" t="s">
        <v>287</v>
      </c>
      <c r="AA178" s="249" t="s">
        <v>273</v>
      </c>
      <c r="AB178" s="385"/>
    </row>
    <row r="179" spans="1:28" ht="28">
      <c r="A179" s="380"/>
      <c r="B179" s="380"/>
      <c r="C179" s="225"/>
      <c r="D179" s="228"/>
      <c r="E179" s="225"/>
      <c r="F179" s="225"/>
      <c r="G179" s="231"/>
      <c r="H179" s="234"/>
      <c r="I179" s="231"/>
      <c r="J179" s="339"/>
      <c r="K179" s="263"/>
      <c r="L179" s="341"/>
      <c r="M179" s="75" t="s">
        <v>7</v>
      </c>
      <c r="N179" s="41" t="s">
        <v>11</v>
      </c>
      <c r="O179" s="84">
        <f>IF(N179="SÍ",5,"0")</f>
        <v>5</v>
      </c>
      <c r="P179" s="344"/>
      <c r="Q179" s="223"/>
      <c r="R179" s="255"/>
      <c r="S179" s="311"/>
      <c r="T179" s="314"/>
      <c r="U179" s="334"/>
      <c r="V179" s="337"/>
      <c r="W179" s="259"/>
      <c r="X179" s="225"/>
      <c r="Y179" s="383"/>
      <c r="Z179" s="249"/>
      <c r="AA179" s="249"/>
      <c r="AB179" s="317"/>
    </row>
    <row r="180" spans="1:28" ht="14">
      <c r="A180" s="380"/>
      <c r="B180" s="380"/>
      <c r="C180" s="225"/>
      <c r="D180" s="228"/>
      <c r="E180" s="225"/>
      <c r="F180" s="225"/>
      <c r="G180" s="231"/>
      <c r="H180" s="234"/>
      <c r="I180" s="231"/>
      <c r="J180" s="339"/>
      <c r="K180" s="268" t="str">
        <f>IF(AND(G178="(1) RARA VEZ",I178="(1) INSIGNIFICANTE"),"BAJA",IF(AND(G178="(1) RARA VEZ",I178="(2) MENOR"),"BAJA",IF(AND(G178="(2) IMPROBABLE",I178="(1) INSIGNIFICANTE"),"BAJA",IF(AND(G178="(3) POSIBLE",I178="(1) INSIGNIFICANTE"),"BAJA",IF(AND(G178="(4) PROBABLE",I178="(1) INSIGNIFICANTE"),"MODERADA",IF(AND(G178="(5) CASI SEGURO",I178="(1) INSIGNIFICANTE"),"ALTA",IF(AND(G178="(2) IMPROBABLE",I178="(2) MENOR"),"BAJA",IF(AND(G178="(3) POSIBLE",I178="(2) MENOR"),"MODERADA",IF(AND(G178="(4) PROBABLE",I178="(2) MENOR"),"ALTA",IF(AND(G178="(5) CASI SEGURO",I178="(2) MENOR"),"ALTA",IF(AND(G178="(1) RARA VEZ",I178="(3) MODERADO"),"MODERADA",IF(AND(G178="(2) IMPROBABLE",I178="(3) MODERADO"),"MODERADA",IF(AND(G178="(3) POSIBLE",I178="(3) MODERADO"),"ALTA",IF(AND(G178="(4) PROBABLE",I178="(3) MODERADO"),"ALTA",IF(AND(G178="(5) CASI SEGURO",I178="(3) MODERADO"),"EXTREMA",IF(AND(G178="(1) RARA VEZ",I178="(4) MAYOR"),"ALTA",IF(AND(G178="(2) IMPROBABLE",I178="(4) MAYOR"),"ALTA",IF(AND(G178="(3) POSIBLE",I178="(4) MAYOR"),"EXTREMA",IF(AND(G178="(4) PROBABLE",I178="(4) MAYOR"),"EXTREMA",IF(AND(G178="(5) CASI SEGURO",I178="(4) MAYOR"),"EXTREMA",IF(AND(G178="(1) RARA VEZ",I178="(5) CATASTRÓFICO"),"ALTA",IF(AND(G178="(2) IMPROBABLE",I178="(5) CATASTRÓFICO"),"EXTREMA",IF(AND(G178="(3) POSIBLE",I178="(5) CATASTRÓFICO"),"EXTREMA",IF(AND(G178="(4) PROBABLE",I178="(5) CATASTRÓFICO"),"EXTREMA",IF(AND(G178="(5) CASI SEGURO",I178="(5) CATASTRÓFICO"),"EXTREMA")))))))))))))))))))))))))</f>
        <v>MODERADA</v>
      </c>
      <c r="L180" s="341"/>
      <c r="M180" s="77" t="s">
        <v>3</v>
      </c>
      <c r="N180" s="41" t="s">
        <v>12</v>
      </c>
      <c r="O180" s="84" t="str">
        <f>IF(N180="SÍ",15,"0")</f>
        <v>0</v>
      </c>
      <c r="P180" s="344"/>
      <c r="Q180" s="223"/>
      <c r="R180" s="255"/>
      <c r="S180" s="311"/>
      <c r="T180" s="314"/>
      <c r="U180" s="334"/>
      <c r="V180" s="337"/>
      <c r="W180" s="270" t="str">
        <f t="shared" ref="W180" si="38">IF(AND(U178="(1) RARA VEZ",V178="(1) INSIGNIFICANTE"),"BAJA",IF(AND(U178="(1) RARA VEZ",V178="(2) MENOR"),"BAJA",IF(AND(U178="(2) IMPROBABLE",V178="(1) INSIGNIFICANTE"),"BAJA",IF(AND(U178="(3) POSIBLE",V178="(1) INSIGNIFICANTE"),"BAJA",IF(AND(U178="(4) PROBABLE",V178="(1) INSIGNIFICANTE"),"MODERADA",IF(AND(U178="(5) CASI SEGURO",V178="(1) INSIGNIFICANTE"),"ALTA",IF(AND(U178="(2) IMPROBABLE",V178="(2) MENOR"),"BAJA",IF(AND(U178="(3) POSIBLE",V178="(2) MENOR"),"MODERADA",IF(AND(U178="(4) PROBABLE",V178="(2) MENOR"),"ALTA",IF(AND(U178="(5) CASI SEGURO",V178="(2) MENOR"),"ALTA",IF(AND(U178="(1) RARA VEZ",V178="(3) MODERADO"),"MODERADA",IF(AND(U178="(2) IMPROBABLE",V178="(3) MODERADO"),"MODERADA",IF(AND(U178="(3) POSIBLE",V178="(3) MODERADO"),"ALTA",IF(AND(U178="(4) PROBABLE",V178="(3) MODERADO"),"ALTA",IF(AND(U178="(5) CASI SEGURO",V178="(3) MODERADO"),"EXTREMA",IF(AND(U178="(1) RARA VEZ",V178="(4) MAYOR"),"ALTA",IF(AND(U178="(2) IMPROBABLE",V178="(4) MAYOR"),"ALTA",IF(AND(U178="(3) POSIBLE",V178="(4) MAYOR"),"EXTREMA",IF(AND(U178="(4) PROBABLE",V178="(4) MAYOR"),"EXTREMA",IF(AND(U178="(5) CASI SEGURO",V178="(4) MAYOR"),"EXTREMA",IF(AND(U178="(1) RARA VEZ",V178="(5) CATASTRÓFICO"),"ALTA",IF(AND(U178="(2) IMPROBABLE",V178="(5) CATASTRÓFICO"),"EXTREMA",IF(AND(U178="(3) POSIBLE",V178="(5) CATASTRÓFICO"),"EXTREMA",IF(AND(U178="(4) PROBABLE",V178="(5) CATASTRÓFICO"),"EXTREMA",IF(AND(U178="(5) CASI SEGURO",V178="(5) CATASTRÓFICO"),"EXTREMA")))))))))))))))))))))))))</f>
        <v>BAJA</v>
      </c>
      <c r="X180" s="225"/>
      <c r="Y180" s="383"/>
      <c r="Z180" s="249"/>
      <c r="AA180" s="249"/>
      <c r="AB180" s="317"/>
    </row>
    <row r="181" spans="1:28" ht="14">
      <c r="A181" s="380"/>
      <c r="B181" s="380"/>
      <c r="C181" s="225"/>
      <c r="D181" s="228"/>
      <c r="E181" s="225"/>
      <c r="F181" s="225"/>
      <c r="G181" s="231"/>
      <c r="H181" s="234"/>
      <c r="I181" s="231"/>
      <c r="J181" s="339"/>
      <c r="K181" s="268"/>
      <c r="L181" s="341"/>
      <c r="M181" s="77" t="s">
        <v>4</v>
      </c>
      <c r="N181" s="41" t="s">
        <v>11</v>
      </c>
      <c r="O181" s="84">
        <f>IF(N181="SÍ",10,"0")</f>
        <v>10</v>
      </c>
      <c r="P181" s="344"/>
      <c r="Q181" s="223"/>
      <c r="R181" s="255"/>
      <c r="S181" s="311"/>
      <c r="T181" s="314"/>
      <c r="U181" s="334"/>
      <c r="V181" s="337"/>
      <c r="W181" s="271"/>
      <c r="X181" s="225"/>
      <c r="Y181" s="383"/>
      <c r="Z181" s="249"/>
      <c r="AA181" s="249"/>
      <c r="AB181" s="317"/>
    </row>
    <row r="182" spans="1:28" ht="28">
      <c r="A182" s="380"/>
      <c r="B182" s="380"/>
      <c r="C182" s="225"/>
      <c r="D182" s="228"/>
      <c r="E182" s="225"/>
      <c r="F182" s="225"/>
      <c r="G182" s="231"/>
      <c r="H182" s="234"/>
      <c r="I182" s="231"/>
      <c r="J182" s="339"/>
      <c r="K182" s="268"/>
      <c r="L182" s="341"/>
      <c r="M182" s="75" t="s">
        <v>36</v>
      </c>
      <c r="N182" s="41" t="s">
        <v>11</v>
      </c>
      <c r="O182" s="84">
        <f>IF(N182="SÍ",15,"0")</f>
        <v>15</v>
      </c>
      <c r="P182" s="344"/>
      <c r="Q182" s="223"/>
      <c r="R182" s="255"/>
      <c r="S182" s="311"/>
      <c r="T182" s="314"/>
      <c r="U182" s="334"/>
      <c r="V182" s="337"/>
      <c r="W182" s="271"/>
      <c r="X182" s="225"/>
      <c r="Y182" s="383"/>
      <c r="Z182" s="249"/>
      <c r="AA182" s="249"/>
      <c r="AB182" s="317"/>
    </row>
    <row r="183" spans="1:28" ht="28">
      <c r="A183" s="380"/>
      <c r="B183" s="380"/>
      <c r="C183" s="225"/>
      <c r="D183" s="228"/>
      <c r="E183" s="225"/>
      <c r="F183" s="225"/>
      <c r="G183" s="231"/>
      <c r="H183" s="234"/>
      <c r="I183" s="231"/>
      <c r="J183" s="339"/>
      <c r="K183" s="268"/>
      <c r="L183" s="341"/>
      <c r="M183" s="75" t="s">
        <v>5</v>
      </c>
      <c r="N183" s="41" t="s">
        <v>11</v>
      </c>
      <c r="O183" s="84">
        <f>IF(N183="SÍ",10,"0")</f>
        <v>10</v>
      </c>
      <c r="P183" s="344"/>
      <c r="Q183" s="223"/>
      <c r="R183" s="255"/>
      <c r="S183" s="311"/>
      <c r="T183" s="314"/>
      <c r="U183" s="334"/>
      <c r="V183" s="337"/>
      <c r="W183" s="271"/>
      <c r="X183" s="225"/>
      <c r="Y183" s="383"/>
      <c r="Z183" s="249"/>
      <c r="AA183" s="249"/>
      <c r="AB183" s="317"/>
    </row>
    <row r="184" spans="1:28" ht="56" customHeight="1">
      <c r="A184" s="381"/>
      <c r="B184" s="381"/>
      <c r="C184" s="226"/>
      <c r="D184" s="229"/>
      <c r="E184" s="226"/>
      <c r="F184" s="226"/>
      <c r="G184" s="232"/>
      <c r="H184" s="235"/>
      <c r="I184" s="232"/>
      <c r="J184" s="339"/>
      <c r="K184" s="269"/>
      <c r="L184" s="342"/>
      <c r="M184" s="78" t="s">
        <v>35</v>
      </c>
      <c r="N184" s="41" t="s">
        <v>11</v>
      </c>
      <c r="O184" s="84">
        <f>IF(N184="SÍ",30,"0")</f>
        <v>30</v>
      </c>
      <c r="P184" s="345"/>
      <c r="Q184" s="308"/>
      <c r="R184" s="309"/>
      <c r="S184" s="312"/>
      <c r="T184" s="315"/>
      <c r="U184" s="335"/>
      <c r="V184" s="338"/>
      <c r="W184" s="272"/>
      <c r="X184" s="226"/>
      <c r="Y184" s="227"/>
      <c r="Z184" s="224"/>
      <c r="AA184" s="224"/>
      <c r="AB184" s="317"/>
    </row>
    <row r="185" spans="1:28" ht="28" customHeight="1">
      <c r="A185" s="379" t="s">
        <v>288</v>
      </c>
      <c r="B185" s="379" t="s">
        <v>289</v>
      </c>
      <c r="C185" s="355" t="s">
        <v>290</v>
      </c>
      <c r="D185" s="355" t="s">
        <v>67</v>
      </c>
      <c r="E185" s="227" t="s">
        <v>291</v>
      </c>
      <c r="F185" s="227" t="s">
        <v>292</v>
      </c>
      <c r="G185" s="230" t="s">
        <v>15</v>
      </c>
      <c r="H185" s="233" t="str">
        <f>IF(G185="(1) RARA VEZ","1", IF(G185="(2) IMPROBABLE","2",IF(G185="(3) POSIBLE","3",IF(G185="(4) PROBABLE","4",IF(G185="(5) CASI SEGURO","5","")))))</f>
        <v>3</v>
      </c>
      <c r="I185" s="230" t="s">
        <v>66</v>
      </c>
      <c r="J185" s="339" t="str">
        <f>IF(I185="(1) INSIGNIFICANTE","1",IF(I185="(2) MENOR","2",IF(I185="(3) MODERADO","3",IF(I185="(4) MAYOR","4",IF(I185="(5) CATASTRÓFICO","5","")))))</f>
        <v>3</v>
      </c>
      <c r="K185" s="263">
        <f>+H185*J185</f>
        <v>9</v>
      </c>
      <c r="L185" s="230" t="s">
        <v>293</v>
      </c>
      <c r="M185" s="73" t="s">
        <v>6</v>
      </c>
      <c r="N185" s="41" t="s">
        <v>11</v>
      </c>
      <c r="O185" s="74">
        <f>IF(N185="SÍ",15,"0")</f>
        <v>15</v>
      </c>
      <c r="P185" s="343">
        <f>SUM(O185:O191)</f>
        <v>85</v>
      </c>
      <c r="Q185" s="222">
        <f>IF(AND(P185&gt;=0,P185&lt;=50),0,IF(AND(P185&gt;50,P185&lt;=75),1,IF(AND(P185&gt;75,P185&lt;=100),2,"REVISAR")))</f>
        <v>2</v>
      </c>
      <c r="R185" s="254" t="s">
        <v>8</v>
      </c>
      <c r="S185" s="310">
        <f>IF(R185="PROBABILIDAD",H185-Q185,J185-Q185)</f>
        <v>1</v>
      </c>
      <c r="T185" s="313">
        <f>IF($S185&lt;=0,1,$S185)</f>
        <v>1</v>
      </c>
      <c r="U185" s="333" t="str">
        <f>IF(AND($R185="PROBABILIDAD",$T185=1),$AH$2,IF(AND(R185="PROBABILIDAD",$T185=2),$AH$3,IF(AND($R185="PROBABILIDAD",$T185=3),$AH$4,IF(AND($R185="PROBABILIDAD",$T185=4),#REF!,IF(AND($R185="PROBABILIDAD",$T185=5),#REF!,$G185)))))</f>
        <v>(1) RARA VEZ</v>
      </c>
      <c r="V185" s="336" t="str">
        <f>IF(AND($R185="IMPACTO",$T185=1),$AG$2,IF(AND(R185="IMPACTO",$T185=2),$AG$3,IF(AND($R185="IMPACTO",$T185=3),$AG$4,IF(AND($R185="IMPACTO",$T185=4),$AG$5,IF(AND($R185="IMPACTO",$T185=5),$AG$6,I185)))))</f>
        <v>(3) MODERADO</v>
      </c>
      <c r="W185" s="259">
        <f t="shared" ref="W185" si="39">IF(R185="PROBABILIDAD",T185*J185,T185*H185)</f>
        <v>3</v>
      </c>
      <c r="X185" s="227" t="s">
        <v>294</v>
      </c>
      <c r="Y185" s="386">
        <v>2019</v>
      </c>
      <c r="Z185" s="316" t="s">
        <v>295</v>
      </c>
      <c r="AA185" s="386" t="s">
        <v>296</v>
      </c>
      <c r="AB185" s="369"/>
    </row>
    <row r="186" spans="1:28" ht="28">
      <c r="A186" s="380"/>
      <c r="B186" s="380"/>
      <c r="C186" s="356"/>
      <c r="D186" s="356"/>
      <c r="E186" s="228"/>
      <c r="F186" s="228"/>
      <c r="G186" s="231"/>
      <c r="H186" s="234"/>
      <c r="I186" s="231"/>
      <c r="J186" s="339"/>
      <c r="K186" s="263"/>
      <c r="L186" s="231"/>
      <c r="M186" s="75" t="s">
        <v>7</v>
      </c>
      <c r="N186" s="41" t="s">
        <v>11</v>
      </c>
      <c r="O186" s="84">
        <f>IF(N186="SÍ",5,"0")</f>
        <v>5</v>
      </c>
      <c r="P186" s="344"/>
      <c r="Q186" s="223"/>
      <c r="R186" s="255"/>
      <c r="S186" s="311"/>
      <c r="T186" s="314"/>
      <c r="U186" s="334"/>
      <c r="V186" s="337"/>
      <c r="W186" s="259"/>
      <c r="X186" s="228"/>
      <c r="Y186" s="319"/>
      <c r="Z186" s="317"/>
      <c r="AA186" s="319"/>
      <c r="AB186" s="370"/>
    </row>
    <row r="187" spans="1:28" ht="14">
      <c r="A187" s="380"/>
      <c r="B187" s="380"/>
      <c r="C187" s="356"/>
      <c r="D187" s="356"/>
      <c r="E187" s="228"/>
      <c r="F187" s="228"/>
      <c r="G187" s="231"/>
      <c r="H187" s="234"/>
      <c r="I187" s="231"/>
      <c r="J187" s="339"/>
      <c r="K187" s="268" t="str">
        <f>IF(AND(G185="(1) RARA VEZ",I185="(1) INSIGNIFICANTE"),"BAJA",IF(AND(G185="(1) RARA VEZ",I185="(2) MENOR"),"BAJA",IF(AND(G185="(2) IMPROBABLE",I185="(1) INSIGNIFICANTE"),"BAJA",IF(AND(G185="(3) POSIBLE",I185="(1) INSIGNIFICANTE"),"BAJA",IF(AND(G185="(4) PROBABLE",I185="(1) INSIGNIFICANTE"),"MODERADA",IF(AND(G185="(5) CASI SEGURO",I185="(1) INSIGNIFICANTE"),"ALTA",IF(AND(G185="(2) IMPROBABLE",I185="(2) MENOR"),"BAJA",IF(AND(G185="(3) POSIBLE",I185="(2) MENOR"),"MODERADA",IF(AND(G185="(4) PROBABLE",I185="(2) MENOR"),"ALTA",IF(AND(G185="(5) CASI SEGURO",I185="(2) MENOR"),"ALTA",IF(AND(G185="(1) RARA VEZ",I185="(3) MODERADO"),"MODERADA",IF(AND(G185="(2) IMPROBABLE",I185="(3) MODERADO"),"MODERADA",IF(AND(G185="(3) POSIBLE",I185="(3) MODERADO"),"ALTA",IF(AND(G185="(4) PROBABLE",I185="(3) MODERADO"),"ALTA",IF(AND(G185="(5) CASI SEGURO",I185="(3) MODERADO"),"EXTREMA",IF(AND(G185="(1) RARA VEZ",I185="(4) MAYOR"),"ALTA",IF(AND(G185="(2) IMPROBABLE",I185="(4) MAYOR"),"ALTA",IF(AND(G185="(3) POSIBLE",I185="(4) MAYOR"),"EXTREMA",IF(AND(G185="(4) PROBABLE",I185="(4) MAYOR"),"EXTREMA",IF(AND(G185="(5) CASI SEGURO",I185="(4) MAYOR"),"EXTREMA",IF(AND(G185="(1) RARA VEZ",I185="(5) CATASTRÓFICO"),"ALTA",IF(AND(G185="(2) IMPROBABLE",I185="(5) CATASTRÓFICO"),"EXTREMA",IF(AND(G185="(3) POSIBLE",I185="(5) CATASTRÓFICO"),"EXTREMA",IF(AND(G185="(4) PROBABLE",I185="(5) CATASTRÓFICO"),"EXTREMA",IF(AND(G185="(5) CASI SEGURO",I185="(5) CATASTRÓFICO"),"EXTREMA")))))))))))))))))))))))))</f>
        <v>ALTA</v>
      </c>
      <c r="L187" s="231"/>
      <c r="M187" s="77" t="s">
        <v>3</v>
      </c>
      <c r="N187" s="41" t="s">
        <v>12</v>
      </c>
      <c r="O187" s="84" t="str">
        <f>IF(N187="SÍ",15,"0")</f>
        <v>0</v>
      </c>
      <c r="P187" s="344"/>
      <c r="Q187" s="223"/>
      <c r="R187" s="255"/>
      <c r="S187" s="311"/>
      <c r="T187" s="314"/>
      <c r="U187" s="334"/>
      <c r="V187" s="337"/>
      <c r="W187" s="270" t="str">
        <f t="shared" ref="W187" si="40">IF(AND(U185="(1) RARA VEZ",V185="(1) INSIGNIFICANTE"),"BAJA",IF(AND(U185="(1) RARA VEZ",V185="(2) MENOR"),"BAJA",IF(AND(U185="(2) IMPROBABLE",V185="(1) INSIGNIFICANTE"),"BAJA",IF(AND(U185="(3) POSIBLE",V185="(1) INSIGNIFICANTE"),"BAJA",IF(AND(U185="(4) PROBABLE",V185="(1) INSIGNIFICANTE"),"MODERADA",IF(AND(U185="(5) CASI SEGURO",V185="(1) INSIGNIFICANTE"),"ALTA",IF(AND(U185="(2) IMPROBABLE",V185="(2) MENOR"),"BAJA",IF(AND(U185="(3) POSIBLE",V185="(2) MENOR"),"MODERADA",IF(AND(U185="(4) PROBABLE",V185="(2) MENOR"),"ALTA",IF(AND(U185="(5) CASI SEGURO",V185="(2) MENOR"),"ALTA",IF(AND(U185="(1) RARA VEZ",V185="(3) MODERADO"),"MODERADA",IF(AND(U185="(2) IMPROBABLE",V185="(3) MODERADO"),"MODERADA",IF(AND(U185="(3) POSIBLE",V185="(3) MODERADO"),"ALTA",IF(AND(U185="(4) PROBABLE",V185="(3) MODERADO"),"ALTA",IF(AND(U185="(5) CASI SEGURO",V185="(3) MODERADO"),"EXTREMA",IF(AND(U185="(1) RARA VEZ",V185="(4) MAYOR"),"ALTA",IF(AND(U185="(2) IMPROBABLE",V185="(4) MAYOR"),"ALTA",IF(AND(U185="(3) POSIBLE",V185="(4) MAYOR"),"EXTREMA",IF(AND(U185="(4) PROBABLE",V185="(4) MAYOR"),"EXTREMA",IF(AND(U185="(5) CASI SEGURO",V185="(4) MAYOR"),"EXTREMA",IF(AND(U185="(1) RARA VEZ",V185="(5) CATASTRÓFICO"),"ALTA",IF(AND(U185="(2) IMPROBABLE",V185="(5) CATASTRÓFICO"),"EXTREMA",IF(AND(U185="(3) POSIBLE",V185="(5) CATASTRÓFICO"),"EXTREMA",IF(AND(U185="(4) PROBABLE",V185="(5) CATASTRÓFICO"),"EXTREMA",IF(AND(U185="(5) CASI SEGURO",V185="(5) CATASTRÓFICO"),"EXTREMA")))))))))))))))))))))))))</f>
        <v>MODERADA</v>
      </c>
      <c r="X187" s="228"/>
      <c r="Y187" s="319"/>
      <c r="Z187" s="317"/>
      <c r="AA187" s="319"/>
      <c r="AB187" s="370"/>
    </row>
    <row r="188" spans="1:28" ht="14">
      <c r="A188" s="380"/>
      <c r="B188" s="380"/>
      <c r="C188" s="356"/>
      <c r="D188" s="356"/>
      <c r="E188" s="228"/>
      <c r="F188" s="228"/>
      <c r="G188" s="231"/>
      <c r="H188" s="234"/>
      <c r="I188" s="231"/>
      <c r="J188" s="339"/>
      <c r="K188" s="268"/>
      <c r="L188" s="231"/>
      <c r="M188" s="77" t="s">
        <v>4</v>
      </c>
      <c r="N188" s="41" t="s">
        <v>11</v>
      </c>
      <c r="O188" s="84">
        <f>IF(N188="SÍ",10,"0")</f>
        <v>10</v>
      </c>
      <c r="P188" s="344"/>
      <c r="Q188" s="223"/>
      <c r="R188" s="255"/>
      <c r="S188" s="311"/>
      <c r="T188" s="314"/>
      <c r="U188" s="334"/>
      <c r="V188" s="337"/>
      <c r="W188" s="271"/>
      <c r="X188" s="228"/>
      <c r="Y188" s="319"/>
      <c r="Z188" s="317"/>
      <c r="AA188" s="319"/>
      <c r="AB188" s="370"/>
    </row>
    <row r="189" spans="1:28" ht="28">
      <c r="A189" s="380"/>
      <c r="B189" s="380"/>
      <c r="C189" s="356"/>
      <c r="D189" s="356"/>
      <c r="E189" s="228"/>
      <c r="F189" s="228"/>
      <c r="G189" s="231"/>
      <c r="H189" s="234"/>
      <c r="I189" s="231"/>
      <c r="J189" s="339"/>
      <c r="K189" s="268"/>
      <c r="L189" s="231"/>
      <c r="M189" s="75" t="s">
        <v>36</v>
      </c>
      <c r="N189" s="41" t="s">
        <v>11</v>
      </c>
      <c r="O189" s="84">
        <f>IF(N189="SÍ",15,"0")</f>
        <v>15</v>
      </c>
      <c r="P189" s="344"/>
      <c r="Q189" s="223"/>
      <c r="R189" s="255"/>
      <c r="S189" s="311"/>
      <c r="T189" s="314"/>
      <c r="U189" s="334"/>
      <c r="V189" s="337"/>
      <c r="W189" s="271"/>
      <c r="X189" s="228"/>
      <c r="Y189" s="319"/>
      <c r="Z189" s="317"/>
      <c r="AA189" s="319"/>
      <c r="AB189" s="370"/>
    </row>
    <row r="190" spans="1:28" ht="28">
      <c r="A190" s="380"/>
      <c r="B190" s="380"/>
      <c r="C190" s="356"/>
      <c r="D190" s="356"/>
      <c r="E190" s="228"/>
      <c r="F190" s="228"/>
      <c r="G190" s="231"/>
      <c r="H190" s="234"/>
      <c r="I190" s="231"/>
      <c r="J190" s="339"/>
      <c r="K190" s="268"/>
      <c r="L190" s="231"/>
      <c r="M190" s="75" t="s">
        <v>5</v>
      </c>
      <c r="N190" s="41" t="s">
        <v>11</v>
      </c>
      <c r="O190" s="84">
        <f>IF(N190="SÍ",10,"0")</f>
        <v>10</v>
      </c>
      <c r="P190" s="344"/>
      <c r="Q190" s="223"/>
      <c r="R190" s="255"/>
      <c r="S190" s="311"/>
      <c r="T190" s="314"/>
      <c r="U190" s="334"/>
      <c r="V190" s="337"/>
      <c r="W190" s="271"/>
      <c r="X190" s="228"/>
      <c r="Y190" s="319"/>
      <c r="Z190" s="317"/>
      <c r="AA190" s="319"/>
      <c r="AB190" s="370"/>
    </row>
    <row r="191" spans="1:28" ht="56" customHeight="1">
      <c r="A191" s="380"/>
      <c r="B191" s="381"/>
      <c r="C191" s="357"/>
      <c r="D191" s="357"/>
      <c r="E191" s="229"/>
      <c r="F191" s="229"/>
      <c r="G191" s="232"/>
      <c r="H191" s="235"/>
      <c r="I191" s="232"/>
      <c r="J191" s="339"/>
      <c r="K191" s="269"/>
      <c r="L191" s="232"/>
      <c r="M191" s="78" t="s">
        <v>35</v>
      </c>
      <c r="N191" s="41" t="s">
        <v>11</v>
      </c>
      <c r="O191" s="84">
        <f>IF(N191="SÍ",30,"0")</f>
        <v>30</v>
      </c>
      <c r="P191" s="345"/>
      <c r="Q191" s="308"/>
      <c r="R191" s="309"/>
      <c r="S191" s="312"/>
      <c r="T191" s="315"/>
      <c r="U191" s="335"/>
      <c r="V191" s="338"/>
      <c r="W191" s="272"/>
      <c r="X191" s="229"/>
      <c r="Y191" s="319"/>
      <c r="Z191" s="317"/>
      <c r="AA191" s="319"/>
      <c r="AB191" s="370"/>
    </row>
    <row r="192" spans="1:28" ht="28" customHeight="1">
      <c r="A192" s="380"/>
      <c r="B192" s="379" t="s">
        <v>289</v>
      </c>
      <c r="C192" s="227" t="s">
        <v>297</v>
      </c>
      <c r="D192" s="227" t="s">
        <v>193</v>
      </c>
      <c r="E192" s="227" t="s">
        <v>298</v>
      </c>
      <c r="F192" s="227" t="s">
        <v>299</v>
      </c>
      <c r="G192" s="230" t="s">
        <v>15</v>
      </c>
      <c r="H192" s="233" t="str">
        <f>IF(G192="(1) RARA VEZ","1", IF(G192="(2) IMPROBABLE","2",IF(G192="(3) POSIBLE","3",IF(G192="(4) PROBABLE","4",IF(G192="(5) CASI SEGURO","5","")))))</f>
        <v>3</v>
      </c>
      <c r="I192" s="230" t="s">
        <v>64</v>
      </c>
      <c r="J192" s="339" t="str">
        <f>IF(I192="(1) INSIGNIFICANTE","1",IF(I192="(2) MENOR","2",IF(I192="(3) MODERADO","3",IF(I192="(4) MAYOR","4",IF(I192="(5) CATASTRÓFICO","5","")))))</f>
        <v>2</v>
      </c>
      <c r="K192" s="263">
        <f>+H192*J192</f>
        <v>6</v>
      </c>
      <c r="L192" s="230" t="s">
        <v>300</v>
      </c>
      <c r="M192" s="73" t="s">
        <v>6</v>
      </c>
      <c r="N192" s="41" t="s">
        <v>11</v>
      </c>
      <c r="O192" s="74">
        <f>IF(N192="SÍ",15,"0")</f>
        <v>15</v>
      </c>
      <c r="P192" s="343">
        <f>SUM(O192:O198)</f>
        <v>85</v>
      </c>
      <c r="Q192" s="222">
        <f>IF(AND(P192&gt;=0,P192&lt;=50),0,IF(AND(P192&gt;50,P192&lt;=75),1,IF(AND(P192&gt;75,P192&lt;=100),2,"REVISAR")))</f>
        <v>2</v>
      </c>
      <c r="R192" s="254" t="s">
        <v>8</v>
      </c>
      <c r="S192" s="310">
        <f>IF(R192="PROBABILIDAD",H192-Q192,J192-Q192)</f>
        <v>1</v>
      </c>
      <c r="T192" s="313">
        <f>IF($S192&lt;=0,1,$S192)</f>
        <v>1</v>
      </c>
      <c r="U192" s="333" t="str">
        <f>IF(AND($R192="PROBABILIDAD",$T192=1),$AH$2,IF(AND(R192="PROBABILIDAD",$T192=2),$AH$3,IF(AND($R192="PROBABILIDAD",$T192=3),$AH$4,IF(AND($R192="PROBABILIDAD",$T192=4),#REF!,IF(AND($R192="PROBABILIDAD",$T192=5),#REF!,$G192)))))</f>
        <v>(1) RARA VEZ</v>
      </c>
      <c r="V192" s="336" t="str">
        <f>IF(AND($R192="IMPACTO",$T192=1),$AG$2,IF(AND(R192="IMPACTO",$T192=2),$AG$3,IF(AND($R192="IMPACTO",$T192=3),$AG$4,IF(AND($R192="IMPACTO",$T192=4),$AG$5,IF(AND($R192="IMPACTO",$T192=5),$AG$6,I192)))))</f>
        <v>(2) MENOR</v>
      </c>
      <c r="W192" s="259">
        <f t="shared" ref="W192" si="41">IF(R192="PROBABILIDAD",T192*J192,T192*H192)</f>
        <v>2</v>
      </c>
      <c r="X192" s="227" t="s">
        <v>294</v>
      </c>
      <c r="Y192" s="386">
        <v>2019</v>
      </c>
      <c r="Z192" s="316" t="s">
        <v>301</v>
      </c>
      <c r="AA192" s="386" t="s">
        <v>296</v>
      </c>
      <c r="AB192" s="369"/>
    </row>
    <row r="193" spans="1:28" ht="28">
      <c r="A193" s="380"/>
      <c r="B193" s="380"/>
      <c r="C193" s="228"/>
      <c r="D193" s="228"/>
      <c r="E193" s="228"/>
      <c r="F193" s="228"/>
      <c r="G193" s="231"/>
      <c r="H193" s="234"/>
      <c r="I193" s="231"/>
      <c r="J193" s="339"/>
      <c r="K193" s="263"/>
      <c r="L193" s="231"/>
      <c r="M193" s="75" t="s">
        <v>7</v>
      </c>
      <c r="N193" s="41" t="s">
        <v>11</v>
      </c>
      <c r="O193" s="84">
        <f>IF(N193="SÍ",5,"0")</f>
        <v>5</v>
      </c>
      <c r="P193" s="344"/>
      <c r="Q193" s="223"/>
      <c r="R193" s="255"/>
      <c r="S193" s="311"/>
      <c r="T193" s="314"/>
      <c r="U193" s="334"/>
      <c r="V193" s="337"/>
      <c r="W193" s="259"/>
      <c r="X193" s="228"/>
      <c r="Y193" s="319"/>
      <c r="Z193" s="319"/>
      <c r="AA193" s="319"/>
      <c r="AB193" s="370"/>
    </row>
    <row r="194" spans="1:28" ht="14">
      <c r="A194" s="380"/>
      <c r="B194" s="380"/>
      <c r="C194" s="228"/>
      <c r="D194" s="228"/>
      <c r="E194" s="228"/>
      <c r="F194" s="228"/>
      <c r="G194" s="231"/>
      <c r="H194" s="234"/>
      <c r="I194" s="231"/>
      <c r="J194" s="339"/>
      <c r="K194" s="268" t="str">
        <f>IF(AND(G192="(1) RARA VEZ",I192="(1) INSIGNIFICANTE"),"BAJA",IF(AND(G192="(1) RARA VEZ",I192="(2) MENOR"),"BAJA",IF(AND(G192="(2) IMPROBABLE",I192="(1) INSIGNIFICANTE"),"BAJA",IF(AND(G192="(3) POSIBLE",I192="(1) INSIGNIFICANTE"),"BAJA",IF(AND(G192="(4) PROBABLE",I192="(1) INSIGNIFICANTE"),"MODERADA",IF(AND(G192="(5) CASI SEGURO",I192="(1) INSIGNIFICANTE"),"ALTA",IF(AND(G192="(2) IMPROBABLE",I192="(2) MENOR"),"BAJA",IF(AND(G192="(3) POSIBLE",I192="(2) MENOR"),"MODERADA",IF(AND(G192="(4) PROBABLE",I192="(2) MENOR"),"ALTA",IF(AND(G192="(5) CASI SEGURO",I192="(2) MENOR"),"ALTA",IF(AND(G192="(1) RARA VEZ",I192="(3) MODERADO"),"MODERADA",IF(AND(G192="(2) IMPROBABLE",I192="(3) MODERADO"),"MODERADA",IF(AND(G192="(3) POSIBLE",I192="(3) MODERADO"),"ALTA",IF(AND(G192="(4) PROBABLE",I192="(3) MODERADO"),"ALTA",IF(AND(G192="(5) CASI SEGURO",I192="(3) MODERADO"),"EXTREMA",IF(AND(G192="(1) RARA VEZ",I192="(4) MAYOR"),"ALTA",IF(AND(G192="(2) IMPROBABLE",I192="(4) MAYOR"),"ALTA",IF(AND(G192="(3) POSIBLE",I192="(4) MAYOR"),"EXTREMA",IF(AND(G192="(4) PROBABLE",I192="(4) MAYOR"),"EXTREMA",IF(AND(G192="(5) CASI SEGURO",I192="(4) MAYOR"),"EXTREMA",IF(AND(G192="(1) RARA VEZ",I192="(5) CATASTRÓFICO"),"ALTA",IF(AND(G192="(2) IMPROBABLE",I192="(5) CATASTRÓFICO"),"EXTREMA",IF(AND(G192="(3) POSIBLE",I192="(5) CATASTRÓFICO"),"EXTREMA",IF(AND(G192="(4) PROBABLE",I192="(5) CATASTRÓFICO"),"EXTREMA",IF(AND(G192="(5) CASI SEGURO",I192="(5) CATASTRÓFICO"),"EXTREMA")))))))))))))))))))))))))</f>
        <v>MODERADA</v>
      </c>
      <c r="L194" s="231"/>
      <c r="M194" s="77" t="s">
        <v>3</v>
      </c>
      <c r="N194" s="41" t="s">
        <v>12</v>
      </c>
      <c r="O194" s="84" t="str">
        <f>IF(N194="SÍ",15,"0")</f>
        <v>0</v>
      </c>
      <c r="P194" s="344"/>
      <c r="Q194" s="223"/>
      <c r="R194" s="255"/>
      <c r="S194" s="311"/>
      <c r="T194" s="314"/>
      <c r="U194" s="334"/>
      <c r="V194" s="337"/>
      <c r="W194" s="270" t="str">
        <f t="shared" ref="W194" si="42">IF(AND(U192="(1) RARA VEZ",V192="(1) INSIGNIFICANTE"),"BAJA",IF(AND(U192="(1) RARA VEZ",V192="(2) MENOR"),"BAJA",IF(AND(U192="(2) IMPROBABLE",V192="(1) INSIGNIFICANTE"),"BAJA",IF(AND(U192="(3) POSIBLE",V192="(1) INSIGNIFICANTE"),"BAJA",IF(AND(U192="(4) PROBABLE",V192="(1) INSIGNIFICANTE"),"MODERADA",IF(AND(U192="(5) CASI SEGURO",V192="(1) INSIGNIFICANTE"),"ALTA",IF(AND(U192="(2) IMPROBABLE",V192="(2) MENOR"),"BAJA",IF(AND(U192="(3) POSIBLE",V192="(2) MENOR"),"MODERADA",IF(AND(U192="(4) PROBABLE",V192="(2) MENOR"),"ALTA",IF(AND(U192="(5) CASI SEGURO",V192="(2) MENOR"),"ALTA",IF(AND(U192="(1) RARA VEZ",V192="(3) MODERADO"),"MODERADA",IF(AND(U192="(2) IMPROBABLE",V192="(3) MODERADO"),"MODERADA",IF(AND(U192="(3) POSIBLE",V192="(3) MODERADO"),"ALTA",IF(AND(U192="(4) PROBABLE",V192="(3) MODERADO"),"ALTA",IF(AND(U192="(5) CASI SEGURO",V192="(3) MODERADO"),"EXTREMA",IF(AND(U192="(1) RARA VEZ",V192="(4) MAYOR"),"ALTA",IF(AND(U192="(2) IMPROBABLE",V192="(4) MAYOR"),"ALTA",IF(AND(U192="(3) POSIBLE",V192="(4) MAYOR"),"EXTREMA",IF(AND(U192="(4) PROBABLE",V192="(4) MAYOR"),"EXTREMA",IF(AND(U192="(5) CASI SEGURO",V192="(4) MAYOR"),"EXTREMA",IF(AND(U192="(1) RARA VEZ",V192="(5) CATASTRÓFICO"),"ALTA",IF(AND(U192="(2) IMPROBABLE",V192="(5) CATASTRÓFICO"),"EXTREMA",IF(AND(U192="(3) POSIBLE",V192="(5) CATASTRÓFICO"),"EXTREMA",IF(AND(U192="(4) PROBABLE",V192="(5) CATASTRÓFICO"),"EXTREMA",IF(AND(U192="(5) CASI SEGURO",V192="(5) CATASTRÓFICO"),"EXTREMA")))))))))))))))))))))))))</f>
        <v>BAJA</v>
      </c>
      <c r="X194" s="228"/>
      <c r="Y194" s="319"/>
      <c r="Z194" s="319"/>
      <c r="AA194" s="319"/>
      <c r="AB194" s="370"/>
    </row>
    <row r="195" spans="1:28" ht="14">
      <c r="A195" s="380"/>
      <c r="B195" s="380"/>
      <c r="C195" s="228"/>
      <c r="D195" s="228"/>
      <c r="E195" s="228"/>
      <c r="F195" s="228"/>
      <c r="G195" s="231"/>
      <c r="H195" s="234"/>
      <c r="I195" s="231"/>
      <c r="J195" s="339"/>
      <c r="K195" s="268"/>
      <c r="L195" s="231"/>
      <c r="M195" s="77" t="s">
        <v>4</v>
      </c>
      <c r="N195" s="41" t="s">
        <v>11</v>
      </c>
      <c r="O195" s="84">
        <f>IF(N195="SÍ",10,"0")</f>
        <v>10</v>
      </c>
      <c r="P195" s="344"/>
      <c r="Q195" s="223"/>
      <c r="R195" s="255"/>
      <c r="S195" s="311"/>
      <c r="T195" s="314"/>
      <c r="U195" s="334"/>
      <c r="V195" s="337"/>
      <c r="W195" s="271"/>
      <c r="X195" s="228"/>
      <c r="Y195" s="319"/>
      <c r="Z195" s="319"/>
      <c r="AA195" s="319"/>
      <c r="AB195" s="370"/>
    </row>
    <row r="196" spans="1:28" ht="28">
      <c r="A196" s="380"/>
      <c r="B196" s="380"/>
      <c r="C196" s="228"/>
      <c r="D196" s="228"/>
      <c r="E196" s="228"/>
      <c r="F196" s="228"/>
      <c r="G196" s="231"/>
      <c r="H196" s="234"/>
      <c r="I196" s="231"/>
      <c r="J196" s="339"/>
      <c r="K196" s="268"/>
      <c r="L196" s="231"/>
      <c r="M196" s="75" t="s">
        <v>36</v>
      </c>
      <c r="N196" s="41" t="s">
        <v>11</v>
      </c>
      <c r="O196" s="84">
        <f>IF(N196="SÍ",15,"0")</f>
        <v>15</v>
      </c>
      <c r="P196" s="344"/>
      <c r="Q196" s="223"/>
      <c r="R196" s="255"/>
      <c r="S196" s="311"/>
      <c r="T196" s="314"/>
      <c r="U196" s="334"/>
      <c r="V196" s="337"/>
      <c r="W196" s="271"/>
      <c r="X196" s="228"/>
      <c r="Y196" s="319"/>
      <c r="Z196" s="319"/>
      <c r="AA196" s="319"/>
      <c r="AB196" s="370"/>
    </row>
    <row r="197" spans="1:28" ht="28">
      <c r="A197" s="380"/>
      <c r="B197" s="380"/>
      <c r="C197" s="228"/>
      <c r="D197" s="228"/>
      <c r="E197" s="228"/>
      <c r="F197" s="228"/>
      <c r="G197" s="231"/>
      <c r="H197" s="234"/>
      <c r="I197" s="231"/>
      <c r="J197" s="339"/>
      <c r="K197" s="268"/>
      <c r="L197" s="231"/>
      <c r="M197" s="75" t="s">
        <v>5</v>
      </c>
      <c r="N197" s="41" t="s">
        <v>11</v>
      </c>
      <c r="O197" s="84">
        <f>IF(N197="SÍ",10,"0")</f>
        <v>10</v>
      </c>
      <c r="P197" s="344"/>
      <c r="Q197" s="223"/>
      <c r="R197" s="255"/>
      <c r="S197" s="311"/>
      <c r="T197" s="314"/>
      <c r="U197" s="334"/>
      <c r="V197" s="337"/>
      <c r="W197" s="271"/>
      <c r="X197" s="228"/>
      <c r="Y197" s="319"/>
      <c r="Z197" s="319"/>
      <c r="AA197" s="319"/>
      <c r="AB197" s="370"/>
    </row>
    <row r="198" spans="1:28" ht="56" customHeight="1">
      <c r="A198" s="380"/>
      <c r="B198" s="381"/>
      <c r="C198" s="229"/>
      <c r="D198" s="229"/>
      <c r="E198" s="229"/>
      <c r="F198" s="229"/>
      <c r="G198" s="232"/>
      <c r="H198" s="235"/>
      <c r="I198" s="232"/>
      <c r="J198" s="339"/>
      <c r="K198" s="269"/>
      <c r="L198" s="232"/>
      <c r="M198" s="78" t="s">
        <v>35</v>
      </c>
      <c r="N198" s="41" t="s">
        <v>11</v>
      </c>
      <c r="O198" s="84">
        <f>IF(N198="SÍ",30,"0")</f>
        <v>30</v>
      </c>
      <c r="P198" s="345"/>
      <c r="Q198" s="308"/>
      <c r="R198" s="309"/>
      <c r="S198" s="312"/>
      <c r="T198" s="315"/>
      <c r="U198" s="335"/>
      <c r="V198" s="338"/>
      <c r="W198" s="272"/>
      <c r="X198" s="229"/>
      <c r="Y198" s="319"/>
      <c r="Z198" s="319"/>
      <c r="AA198" s="319"/>
      <c r="AB198" s="370"/>
    </row>
    <row r="199" spans="1:28" ht="28" customHeight="1">
      <c r="A199" s="380"/>
      <c r="B199" s="379" t="s">
        <v>289</v>
      </c>
      <c r="C199" s="227" t="s">
        <v>302</v>
      </c>
      <c r="D199" s="227" t="s">
        <v>193</v>
      </c>
      <c r="E199" s="227" t="s">
        <v>303</v>
      </c>
      <c r="F199" s="227" t="s">
        <v>304</v>
      </c>
      <c r="G199" s="230" t="s">
        <v>15</v>
      </c>
      <c r="H199" s="233" t="str">
        <f>IF(G199="(1) RARA VEZ","1", IF(G199="(2) IMPROBABLE","2",IF(G199="(3) POSIBLE","3",IF(G199="(4) PROBABLE","4",IF(G199="(5) CASI SEGURO","5","")))))</f>
        <v>3</v>
      </c>
      <c r="I199" s="230" t="s">
        <v>66</v>
      </c>
      <c r="J199" s="339" t="str">
        <f>IF(I199="(1) INSIGNIFICANTE","1",IF(I199="(2) MENOR","2",IF(I199="(3) MODERADO","3",IF(I199="(4) MAYOR","4",IF(I199="(5) CATASTRÓFICO","5","")))))</f>
        <v>3</v>
      </c>
      <c r="K199" s="263">
        <f>+H199*J199</f>
        <v>9</v>
      </c>
      <c r="L199" s="230" t="s">
        <v>305</v>
      </c>
      <c r="M199" s="73" t="s">
        <v>6</v>
      </c>
      <c r="N199" s="41" t="s">
        <v>11</v>
      </c>
      <c r="O199" s="74">
        <f>IF(N199="SÍ",15,"0")</f>
        <v>15</v>
      </c>
      <c r="P199" s="343">
        <f>SUM(O199:O205)</f>
        <v>85</v>
      </c>
      <c r="Q199" s="222">
        <f>IF(AND(P199&gt;=0,P199&lt;=50),0,IF(AND(P199&gt;50,P199&lt;=75),1,IF(AND(P199&gt;75,P199&lt;=100),2,"REVISAR")))</f>
        <v>2</v>
      </c>
      <c r="R199" s="254" t="s">
        <v>8</v>
      </c>
      <c r="S199" s="310">
        <f>IF(R199="PROBABILIDAD",H199-Q199,J199-Q199)</f>
        <v>1</v>
      </c>
      <c r="T199" s="313">
        <f>IF($S199&lt;=0,1,$S199)</f>
        <v>1</v>
      </c>
      <c r="U199" s="333" t="str">
        <f>IF(AND($R199="PROBABILIDAD",$T199=1),$AH$2,IF(AND(R199="PROBABILIDAD",$T199=2),$AH$3,IF(AND($R199="PROBABILIDAD",$T199=3),$AH$4,IF(AND($R199="PROBABILIDAD",$T199=4),#REF!,IF(AND($R199="PROBABILIDAD",$T199=5),#REF!,$G199)))))</f>
        <v>(1) RARA VEZ</v>
      </c>
      <c r="V199" s="336" t="str">
        <f>IF(AND($R199="IMPACTO",$T199=1),$AG$2,IF(AND(R199="IMPACTO",$T199=2),$AG$3,IF(AND($R199="IMPACTO",$T199=3),$AG$4,IF(AND($R199="IMPACTO",$T199=4),$AG$5,IF(AND($R199="IMPACTO",$T199=5),$AG$6,I199)))))</f>
        <v>(3) MODERADO</v>
      </c>
      <c r="W199" s="259">
        <f t="shared" ref="W199" si="43">IF(R199="PROBABILIDAD",T199*J199,T199*H199)</f>
        <v>3</v>
      </c>
      <c r="X199" s="227" t="s">
        <v>306</v>
      </c>
      <c r="Y199" s="386">
        <v>2019</v>
      </c>
      <c r="Z199" s="316" t="s">
        <v>307</v>
      </c>
      <c r="AA199" s="386" t="s">
        <v>296</v>
      </c>
      <c r="AB199" s="369"/>
    </row>
    <row r="200" spans="1:28" ht="28">
      <c r="A200" s="380"/>
      <c r="B200" s="380"/>
      <c r="C200" s="228"/>
      <c r="D200" s="228"/>
      <c r="E200" s="228"/>
      <c r="F200" s="228"/>
      <c r="G200" s="231"/>
      <c r="H200" s="234"/>
      <c r="I200" s="231"/>
      <c r="J200" s="339"/>
      <c r="K200" s="263"/>
      <c r="L200" s="231"/>
      <c r="M200" s="75" t="s">
        <v>7</v>
      </c>
      <c r="N200" s="41" t="s">
        <v>11</v>
      </c>
      <c r="O200" s="84">
        <f>IF(N200="SÍ",5,"0")</f>
        <v>5</v>
      </c>
      <c r="P200" s="344"/>
      <c r="Q200" s="223"/>
      <c r="R200" s="255"/>
      <c r="S200" s="311"/>
      <c r="T200" s="314"/>
      <c r="U200" s="334"/>
      <c r="V200" s="337"/>
      <c r="W200" s="259"/>
      <c r="X200" s="228"/>
      <c r="Y200" s="319"/>
      <c r="Z200" s="319"/>
      <c r="AA200" s="319"/>
      <c r="AB200" s="370"/>
    </row>
    <row r="201" spans="1:28" ht="14">
      <c r="A201" s="380"/>
      <c r="B201" s="380"/>
      <c r="C201" s="228"/>
      <c r="D201" s="228"/>
      <c r="E201" s="228"/>
      <c r="F201" s="228"/>
      <c r="G201" s="231"/>
      <c r="H201" s="234"/>
      <c r="I201" s="231"/>
      <c r="J201" s="339"/>
      <c r="K201" s="268" t="str">
        <f>IF(AND(G199="(1) RARA VEZ",I199="(1) INSIGNIFICANTE"),"BAJA",IF(AND(G199="(1) RARA VEZ",I199="(2) MENOR"),"BAJA",IF(AND(G199="(2) IMPROBABLE",I199="(1) INSIGNIFICANTE"),"BAJA",IF(AND(G199="(3) POSIBLE",I199="(1) INSIGNIFICANTE"),"BAJA",IF(AND(G199="(4) PROBABLE",I199="(1) INSIGNIFICANTE"),"MODERADA",IF(AND(G199="(5) CASI SEGURO",I199="(1) INSIGNIFICANTE"),"ALTA",IF(AND(G199="(2) IMPROBABLE",I199="(2) MENOR"),"BAJA",IF(AND(G199="(3) POSIBLE",I199="(2) MENOR"),"MODERADA",IF(AND(G199="(4) PROBABLE",I199="(2) MENOR"),"ALTA",IF(AND(G199="(5) CASI SEGURO",I199="(2) MENOR"),"ALTA",IF(AND(G199="(1) RARA VEZ",I199="(3) MODERADO"),"MODERADA",IF(AND(G199="(2) IMPROBABLE",I199="(3) MODERADO"),"MODERADA",IF(AND(G199="(3) POSIBLE",I199="(3) MODERADO"),"ALTA",IF(AND(G199="(4) PROBABLE",I199="(3) MODERADO"),"ALTA",IF(AND(G199="(5) CASI SEGURO",I199="(3) MODERADO"),"EXTREMA",IF(AND(G199="(1) RARA VEZ",I199="(4) MAYOR"),"ALTA",IF(AND(G199="(2) IMPROBABLE",I199="(4) MAYOR"),"ALTA",IF(AND(G199="(3) POSIBLE",I199="(4) MAYOR"),"EXTREMA",IF(AND(G199="(4) PROBABLE",I199="(4) MAYOR"),"EXTREMA",IF(AND(G199="(5) CASI SEGURO",I199="(4) MAYOR"),"EXTREMA",IF(AND(G199="(1) RARA VEZ",I199="(5) CATASTRÓFICO"),"ALTA",IF(AND(G199="(2) IMPROBABLE",I199="(5) CATASTRÓFICO"),"EXTREMA",IF(AND(G199="(3) POSIBLE",I199="(5) CATASTRÓFICO"),"EXTREMA",IF(AND(G199="(4) PROBABLE",I199="(5) CATASTRÓFICO"),"EXTREMA",IF(AND(G199="(5) CASI SEGURO",I199="(5) CATASTRÓFICO"),"EXTREMA")))))))))))))))))))))))))</f>
        <v>ALTA</v>
      </c>
      <c r="L201" s="231"/>
      <c r="M201" s="77" t="s">
        <v>3</v>
      </c>
      <c r="N201" s="41" t="s">
        <v>12</v>
      </c>
      <c r="O201" s="84" t="str">
        <f>IF(N201="SÍ",15,"0")</f>
        <v>0</v>
      </c>
      <c r="P201" s="344"/>
      <c r="Q201" s="223"/>
      <c r="R201" s="255"/>
      <c r="S201" s="311"/>
      <c r="T201" s="314"/>
      <c r="U201" s="334"/>
      <c r="V201" s="337"/>
      <c r="W201" s="270" t="str">
        <f t="shared" ref="W201" si="44">IF(AND(U199="(1) RARA VEZ",V199="(1) INSIGNIFICANTE"),"BAJA",IF(AND(U199="(1) RARA VEZ",V199="(2) MENOR"),"BAJA",IF(AND(U199="(2) IMPROBABLE",V199="(1) INSIGNIFICANTE"),"BAJA",IF(AND(U199="(3) POSIBLE",V199="(1) INSIGNIFICANTE"),"BAJA",IF(AND(U199="(4) PROBABLE",V199="(1) INSIGNIFICANTE"),"MODERADA",IF(AND(U199="(5) CASI SEGURO",V199="(1) INSIGNIFICANTE"),"ALTA",IF(AND(U199="(2) IMPROBABLE",V199="(2) MENOR"),"BAJA",IF(AND(U199="(3) POSIBLE",V199="(2) MENOR"),"MODERADA",IF(AND(U199="(4) PROBABLE",V199="(2) MENOR"),"ALTA",IF(AND(U199="(5) CASI SEGURO",V199="(2) MENOR"),"ALTA",IF(AND(U199="(1) RARA VEZ",V199="(3) MODERADO"),"MODERADA",IF(AND(U199="(2) IMPROBABLE",V199="(3) MODERADO"),"MODERADA",IF(AND(U199="(3) POSIBLE",V199="(3) MODERADO"),"ALTA",IF(AND(U199="(4) PROBABLE",V199="(3) MODERADO"),"ALTA",IF(AND(U199="(5) CASI SEGURO",V199="(3) MODERADO"),"EXTREMA",IF(AND(U199="(1) RARA VEZ",V199="(4) MAYOR"),"ALTA",IF(AND(U199="(2) IMPROBABLE",V199="(4) MAYOR"),"ALTA",IF(AND(U199="(3) POSIBLE",V199="(4) MAYOR"),"EXTREMA",IF(AND(U199="(4) PROBABLE",V199="(4) MAYOR"),"EXTREMA",IF(AND(U199="(5) CASI SEGURO",V199="(4) MAYOR"),"EXTREMA",IF(AND(U199="(1) RARA VEZ",V199="(5) CATASTRÓFICO"),"ALTA",IF(AND(U199="(2) IMPROBABLE",V199="(5) CATASTRÓFICO"),"EXTREMA",IF(AND(U199="(3) POSIBLE",V199="(5) CATASTRÓFICO"),"EXTREMA",IF(AND(U199="(4) PROBABLE",V199="(5) CATASTRÓFICO"),"EXTREMA",IF(AND(U199="(5) CASI SEGURO",V199="(5) CATASTRÓFICO"),"EXTREMA")))))))))))))))))))))))))</f>
        <v>MODERADA</v>
      </c>
      <c r="X201" s="228"/>
      <c r="Y201" s="319"/>
      <c r="Z201" s="319"/>
      <c r="AA201" s="319"/>
      <c r="AB201" s="370"/>
    </row>
    <row r="202" spans="1:28" ht="14">
      <c r="A202" s="380"/>
      <c r="B202" s="380"/>
      <c r="C202" s="228"/>
      <c r="D202" s="228"/>
      <c r="E202" s="228"/>
      <c r="F202" s="228"/>
      <c r="G202" s="231"/>
      <c r="H202" s="234"/>
      <c r="I202" s="231"/>
      <c r="J202" s="339"/>
      <c r="K202" s="268"/>
      <c r="L202" s="231"/>
      <c r="M202" s="77" t="s">
        <v>4</v>
      </c>
      <c r="N202" s="41" t="s">
        <v>11</v>
      </c>
      <c r="O202" s="84">
        <f>IF(N202="SÍ",10,"0")</f>
        <v>10</v>
      </c>
      <c r="P202" s="344"/>
      <c r="Q202" s="223"/>
      <c r="R202" s="255"/>
      <c r="S202" s="311"/>
      <c r="T202" s="314"/>
      <c r="U202" s="334"/>
      <c r="V202" s="337"/>
      <c r="W202" s="271"/>
      <c r="X202" s="228"/>
      <c r="Y202" s="319"/>
      <c r="Z202" s="319"/>
      <c r="AA202" s="319"/>
      <c r="AB202" s="370"/>
    </row>
    <row r="203" spans="1:28" ht="28">
      <c r="A203" s="380"/>
      <c r="B203" s="380"/>
      <c r="C203" s="228"/>
      <c r="D203" s="228"/>
      <c r="E203" s="228"/>
      <c r="F203" s="228"/>
      <c r="G203" s="231"/>
      <c r="H203" s="234"/>
      <c r="I203" s="231"/>
      <c r="J203" s="339"/>
      <c r="K203" s="268"/>
      <c r="L203" s="231"/>
      <c r="M203" s="75" t="s">
        <v>36</v>
      </c>
      <c r="N203" s="41" t="s">
        <v>11</v>
      </c>
      <c r="O203" s="84">
        <f>IF(N203="SÍ",15,"0")</f>
        <v>15</v>
      </c>
      <c r="P203" s="344"/>
      <c r="Q203" s="223"/>
      <c r="R203" s="255"/>
      <c r="S203" s="311"/>
      <c r="T203" s="314"/>
      <c r="U203" s="334"/>
      <c r="V203" s="337"/>
      <c r="W203" s="271"/>
      <c r="X203" s="228"/>
      <c r="Y203" s="319"/>
      <c r="Z203" s="319"/>
      <c r="AA203" s="319"/>
      <c r="AB203" s="370"/>
    </row>
    <row r="204" spans="1:28" ht="28">
      <c r="A204" s="380"/>
      <c r="B204" s="380"/>
      <c r="C204" s="228"/>
      <c r="D204" s="228"/>
      <c r="E204" s="228"/>
      <c r="F204" s="228"/>
      <c r="G204" s="231"/>
      <c r="H204" s="234"/>
      <c r="I204" s="231"/>
      <c r="J204" s="339"/>
      <c r="K204" s="268"/>
      <c r="L204" s="231"/>
      <c r="M204" s="75" t="s">
        <v>5</v>
      </c>
      <c r="N204" s="41" t="s">
        <v>11</v>
      </c>
      <c r="O204" s="84">
        <f>IF(N204="SÍ",10,"0")</f>
        <v>10</v>
      </c>
      <c r="P204" s="344"/>
      <c r="Q204" s="223"/>
      <c r="R204" s="255"/>
      <c r="S204" s="311"/>
      <c r="T204" s="314"/>
      <c r="U204" s="334"/>
      <c r="V204" s="337"/>
      <c r="W204" s="271"/>
      <c r="X204" s="228"/>
      <c r="Y204" s="319"/>
      <c r="Z204" s="319"/>
      <c r="AA204" s="319"/>
      <c r="AB204" s="370"/>
    </row>
    <row r="205" spans="1:28" ht="56" customHeight="1">
      <c r="A205" s="380"/>
      <c r="B205" s="381"/>
      <c r="C205" s="229"/>
      <c r="D205" s="229"/>
      <c r="E205" s="229"/>
      <c r="F205" s="229"/>
      <c r="G205" s="232"/>
      <c r="H205" s="235"/>
      <c r="I205" s="232"/>
      <c r="J205" s="339"/>
      <c r="K205" s="269"/>
      <c r="L205" s="232"/>
      <c r="M205" s="78" t="s">
        <v>35</v>
      </c>
      <c r="N205" s="41" t="s">
        <v>11</v>
      </c>
      <c r="O205" s="84">
        <f>IF(N205="SÍ",30,"0")</f>
        <v>30</v>
      </c>
      <c r="P205" s="345"/>
      <c r="Q205" s="308"/>
      <c r="R205" s="309"/>
      <c r="S205" s="312"/>
      <c r="T205" s="315"/>
      <c r="U205" s="335"/>
      <c r="V205" s="338"/>
      <c r="W205" s="272"/>
      <c r="X205" s="229"/>
      <c r="Y205" s="319"/>
      <c r="Z205" s="319"/>
      <c r="AA205" s="319"/>
      <c r="AB205" s="370"/>
    </row>
    <row r="206" spans="1:28" ht="28" customHeight="1">
      <c r="A206" s="380"/>
      <c r="B206" s="379" t="s">
        <v>308</v>
      </c>
      <c r="C206" s="227" t="s">
        <v>309</v>
      </c>
      <c r="D206" s="227" t="s">
        <v>63</v>
      </c>
      <c r="E206" s="227" t="s">
        <v>310</v>
      </c>
      <c r="F206" s="227" t="s">
        <v>311</v>
      </c>
      <c r="G206" s="230" t="s">
        <v>14</v>
      </c>
      <c r="H206" s="233" t="str">
        <f>IF(G206="(1) RARA VEZ","1", IF(G206="(2) IMPROBABLE","2",IF(G206="(3) POSIBLE","3",IF(G206="(4) PROBABLE","4",IF(G206="(5) CASI SEGURO","5","")))))</f>
        <v>2</v>
      </c>
      <c r="I206" s="230" t="s">
        <v>66</v>
      </c>
      <c r="J206" s="339" t="str">
        <f>IF(I206="(1) INSIGNIFICANTE","1",IF(I206="(2) MENOR","2",IF(I206="(3) MODERADO","3",IF(I206="(4) MAYOR","4",IF(I206="(5) CATASTRÓFICO","5","")))))</f>
        <v>3</v>
      </c>
      <c r="K206" s="263">
        <f>+H206*J206</f>
        <v>6</v>
      </c>
      <c r="L206" s="230" t="s">
        <v>312</v>
      </c>
      <c r="M206" s="73" t="s">
        <v>6</v>
      </c>
      <c r="N206" s="41" t="s">
        <v>11</v>
      </c>
      <c r="O206" s="74">
        <f>IF(N206="SÍ",15,"0")</f>
        <v>15</v>
      </c>
      <c r="P206" s="343">
        <f>SUM(O206:O212)</f>
        <v>85</v>
      </c>
      <c r="Q206" s="222">
        <f>IF(AND(P206&gt;=0,P206&lt;=50),0,IF(AND(P206&gt;50,P206&lt;=75),1,IF(AND(P206&gt;75,P206&lt;=100),2,"REVISAR")))</f>
        <v>2</v>
      </c>
      <c r="R206" s="254" t="s">
        <v>8</v>
      </c>
      <c r="S206" s="310">
        <f>IF(R206="PROBABILIDAD",H206-Q206,J206-Q206)</f>
        <v>0</v>
      </c>
      <c r="T206" s="313">
        <f>IF($S206&lt;=0,1,$S206)</f>
        <v>1</v>
      </c>
      <c r="U206" s="333" t="str">
        <f>IF(AND($R206="PROBABILIDAD",$T206=1),$AH$2,IF(AND(R206="PROBABILIDAD",$T206=2),$AH$3,IF(AND($R206="PROBABILIDAD",$T206=3),$AH$4,IF(AND($R206="PROBABILIDAD",$T206=4),#REF!,IF(AND($R206="PROBABILIDAD",$T206=5),#REF!,$G206)))))</f>
        <v>(1) RARA VEZ</v>
      </c>
      <c r="V206" s="336" t="str">
        <f>IF(AND($R206="IMPACTO",$T206=1),$AG$2,IF(AND(R206="IMPACTO",$T206=2),$AG$3,IF(AND($R206="IMPACTO",$T206=3),$AG$4,IF(AND($R206="IMPACTO",$T206=4),$AG$5,IF(AND($R206="IMPACTO",$T206=5),$AG$6,I206)))))</f>
        <v>(3) MODERADO</v>
      </c>
      <c r="W206" s="259">
        <f t="shared" ref="W206" si="45">IF(R206="PROBABILIDAD",T206*J206,T206*H206)</f>
        <v>3</v>
      </c>
      <c r="X206" s="387" t="s">
        <v>313</v>
      </c>
      <c r="Y206" s="386">
        <v>2019</v>
      </c>
      <c r="Z206" s="316" t="s">
        <v>314</v>
      </c>
      <c r="AA206" s="316" t="s">
        <v>315</v>
      </c>
      <c r="AB206" s="369"/>
    </row>
    <row r="207" spans="1:28" ht="28">
      <c r="A207" s="380"/>
      <c r="B207" s="380"/>
      <c r="C207" s="228"/>
      <c r="D207" s="228"/>
      <c r="E207" s="228"/>
      <c r="F207" s="228"/>
      <c r="G207" s="231"/>
      <c r="H207" s="234"/>
      <c r="I207" s="231"/>
      <c r="J207" s="339"/>
      <c r="K207" s="263"/>
      <c r="L207" s="231"/>
      <c r="M207" s="75" t="s">
        <v>7</v>
      </c>
      <c r="N207" s="41" t="s">
        <v>11</v>
      </c>
      <c r="O207" s="84">
        <f>IF(N207="SÍ",5,"0")</f>
        <v>5</v>
      </c>
      <c r="P207" s="344"/>
      <c r="Q207" s="223"/>
      <c r="R207" s="255"/>
      <c r="S207" s="311"/>
      <c r="T207" s="314"/>
      <c r="U207" s="334"/>
      <c r="V207" s="337"/>
      <c r="W207" s="259"/>
      <c r="X207" s="388"/>
      <c r="Y207" s="319"/>
      <c r="Z207" s="317"/>
      <c r="AA207" s="317"/>
      <c r="AB207" s="370"/>
    </row>
    <row r="208" spans="1:28" ht="14">
      <c r="A208" s="380"/>
      <c r="B208" s="380"/>
      <c r="C208" s="228"/>
      <c r="D208" s="228"/>
      <c r="E208" s="228"/>
      <c r="F208" s="228"/>
      <c r="G208" s="231"/>
      <c r="H208" s="234"/>
      <c r="I208" s="231"/>
      <c r="J208" s="339"/>
      <c r="K208" s="268" t="str">
        <f>IF(AND(G206="(1) RARA VEZ",I206="(1) INSIGNIFICANTE"),"BAJA",IF(AND(G206="(1) RARA VEZ",I206="(2) MENOR"),"BAJA",IF(AND(G206="(2) IMPROBABLE",I206="(1) INSIGNIFICANTE"),"BAJA",IF(AND(G206="(3) POSIBLE",I206="(1) INSIGNIFICANTE"),"BAJA",IF(AND(G206="(4) PROBABLE",I206="(1) INSIGNIFICANTE"),"MODERADA",IF(AND(G206="(5) CASI SEGURO",I206="(1) INSIGNIFICANTE"),"ALTA",IF(AND(G206="(2) IMPROBABLE",I206="(2) MENOR"),"BAJA",IF(AND(G206="(3) POSIBLE",I206="(2) MENOR"),"MODERADA",IF(AND(G206="(4) PROBABLE",I206="(2) MENOR"),"ALTA",IF(AND(G206="(5) CASI SEGURO",I206="(2) MENOR"),"ALTA",IF(AND(G206="(1) RARA VEZ",I206="(3) MODERADO"),"MODERADA",IF(AND(G206="(2) IMPROBABLE",I206="(3) MODERADO"),"MODERADA",IF(AND(G206="(3) POSIBLE",I206="(3) MODERADO"),"ALTA",IF(AND(G206="(4) PROBABLE",I206="(3) MODERADO"),"ALTA",IF(AND(G206="(5) CASI SEGURO",I206="(3) MODERADO"),"EXTREMA",IF(AND(G206="(1) RARA VEZ",I206="(4) MAYOR"),"ALTA",IF(AND(G206="(2) IMPROBABLE",I206="(4) MAYOR"),"ALTA",IF(AND(G206="(3) POSIBLE",I206="(4) MAYOR"),"EXTREMA",IF(AND(G206="(4) PROBABLE",I206="(4) MAYOR"),"EXTREMA",IF(AND(G206="(5) CASI SEGURO",I206="(4) MAYOR"),"EXTREMA",IF(AND(G206="(1) RARA VEZ",I206="(5) CATASTRÓFICO"),"ALTA",IF(AND(G206="(2) IMPROBABLE",I206="(5) CATASTRÓFICO"),"EXTREMA",IF(AND(G206="(3) POSIBLE",I206="(5) CATASTRÓFICO"),"EXTREMA",IF(AND(G206="(4) PROBABLE",I206="(5) CATASTRÓFICO"),"EXTREMA",IF(AND(G206="(5) CASI SEGURO",I206="(5) CATASTRÓFICO"),"EXTREMA")))))))))))))))))))))))))</f>
        <v>MODERADA</v>
      </c>
      <c r="L208" s="231"/>
      <c r="M208" s="77" t="s">
        <v>3</v>
      </c>
      <c r="N208" s="41" t="s">
        <v>12</v>
      </c>
      <c r="O208" s="84" t="str">
        <f>IF(N208="SÍ",15,"0")</f>
        <v>0</v>
      </c>
      <c r="P208" s="344"/>
      <c r="Q208" s="223"/>
      <c r="R208" s="255"/>
      <c r="S208" s="311"/>
      <c r="T208" s="314"/>
      <c r="U208" s="334"/>
      <c r="V208" s="337"/>
      <c r="W208" s="270" t="str">
        <f t="shared" ref="W208" si="46">IF(AND(U206="(1) RARA VEZ",V206="(1) INSIGNIFICANTE"),"BAJA",IF(AND(U206="(1) RARA VEZ",V206="(2) MENOR"),"BAJA",IF(AND(U206="(2) IMPROBABLE",V206="(1) INSIGNIFICANTE"),"BAJA",IF(AND(U206="(3) POSIBLE",V206="(1) INSIGNIFICANTE"),"BAJA",IF(AND(U206="(4) PROBABLE",V206="(1) INSIGNIFICANTE"),"MODERADA",IF(AND(U206="(5) CASI SEGURO",V206="(1) INSIGNIFICANTE"),"ALTA",IF(AND(U206="(2) IMPROBABLE",V206="(2) MENOR"),"BAJA",IF(AND(U206="(3) POSIBLE",V206="(2) MENOR"),"MODERADA",IF(AND(U206="(4) PROBABLE",V206="(2) MENOR"),"ALTA",IF(AND(U206="(5) CASI SEGURO",V206="(2) MENOR"),"ALTA",IF(AND(U206="(1) RARA VEZ",V206="(3) MODERADO"),"MODERADA",IF(AND(U206="(2) IMPROBABLE",V206="(3) MODERADO"),"MODERADA",IF(AND(U206="(3) POSIBLE",V206="(3) MODERADO"),"ALTA",IF(AND(U206="(4) PROBABLE",V206="(3) MODERADO"),"ALTA",IF(AND(U206="(5) CASI SEGURO",V206="(3) MODERADO"),"EXTREMA",IF(AND(U206="(1) RARA VEZ",V206="(4) MAYOR"),"ALTA",IF(AND(U206="(2) IMPROBABLE",V206="(4) MAYOR"),"ALTA",IF(AND(U206="(3) POSIBLE",V206="(4) MAYOR"),"EXTREMA",IF(AND(U206="(4) PROBABLE",V206="(4) MAYOR"),"EXTREMA",IF(AND(U206="(5) CASI SEGURO",V206="(4) MAYOR"),"EXTREMA",IF(AND(U206="(1) RARA VEZ",V206="(5) CATASTRÓFICO"),"ALTA",IF(AND(U206="(2) IMPROBABLE",V206="(5) CATASTRÓFICO"),"EXTREMA",IF(AND(U206="(3) POSIBLE",V206="(5) CATASTRÓFICO"),"EXTREMA",IF(AND(U206="(4) PROBABLE",V206="(5) CATASTRÓFICO"),"EXTREMA",IF(AND(U206="(5) CASI SEGURO",V206="(5) CATASTRÓFICO"),"EXTREMA")))))))))))))))))))))))))</f>
        <v>MODERADA</v>
      </c>
      <c r="X208" s="388"/>
      <c r="Y208" s="319"/>
      <c r="Z208" s="317"/>
      <c r="AA208" s="317"/>
      <c r="AB208" s="370"/>
    </row>
    <row r="209" spans="1:28" ht="14">
      <c r="A209" s="380"/>
      <c r="B209" s="380"/>
      <c r="C209" s="228"/>
      <c r="D209" s="228"/>
      <c r="E209" s="228"/>
      <c r="F209" s="228"/>
      <c r="G209" s="231"/>
      <c r="H209" s="234"/>
      <c r="I209" s="231"/>
      <c r="J209" s="339"/>
      <c r="K209" s="268"/>
      <c r="L209" s="231"/>
      <c r="M209" s="77" t="s">
        <v>4</v>
      </c>
      <c r="N209" s="41" t="s">
        <v>11</v>
      </c>
      <c r="O209" s="84">
        <f>IF(N209="SÍ",10,"0")</f>
        <v>10</v>
      </c>
      <c r="P209" s="344"/>
      <c r="Q209" s="223"/>
      <c r="R209" s="255"/>
      <c r="S209" s="311"/>
      <c r="T209" s="314"/>
      <c r="U209" s="334"/>
      <c r="V209" s="337"/>
      <c r="W209" s="271"/>
      <c r="X209" s="388"/>
      <c r="Y209" s="319"/>
      <c r="Z209" s="317"/>
      <c r="AA209" s="317"/>
      <c r="AB209" s="370"/>
    </row>
    <row r="210" spans="1:28" ht="28">
      <c r="A210" s="380"/>
      <c r="B210" s="380"/>
      <c r="C210" s="228"/>
      <c r="D210" s="228"/>
      <c r="E210" s="228"/>
      <c r="F210" s="228"/>
      <c r="G210" s="231"/>
      <c r="H210" s="234"/>
      <c r="I210" s="231"/>
      <c r="J210" s="339"/>
      <c r="K210" s="268"/>
      <c r="L210" s="231"/>
      <c r="M210" s="75" t="s">
        <v>36</v>
      </c>
      <c r="N210" s="41" t="s">
        <v>11</v>
      </c>
      <c r="O210" s="84">
        <f>IF(N210="SÍ",15,"0")</f>
        <v>15</v>
      </c>
      <c r="P210" s="344"/>
      <c r="Q210" s="223"/>
      <c r="R210" s="255"/>
      <c r="S210" s="311"/>
      <c r="T210" s="314"/>
      <c r="U210" s="334"/>
      <c r="V210" s="337"/>
      <c r="W210" s="271"/>
      <c r="X210" s="388"/>
      <c r="Y210" s="319"/>
      <c r="Z210" s="317"/>
      <c r="AA210" s="317"/>
      <c r="AB210" s="370"/>
    </row>
    <row r="211" spans="1:28" ht="28">
      <c r="A211" s="380"/>
      <c r="B211" s="380"/>
      <c r="C211" s="228"/>
      <c r="D211" s="228"/>
      <c r="E211" s="228"/>
      <c r="F211" s="228"/>
      <c r="G211" s="231"/>
      <c r="H211" s="234"/>
      <c r="I211" s="231"/>
      <c r="J211" s="339"/>
      <c r="K211" s="268"/>
      <c r="L211" s="231"/>
      <c r="M211" s="75" t="s">
        <v>5</v>
      </c>
      <c r="N211" s="41" t="s">
        <v>11</v>
      </c>
      <c r="O211" s="84">
        <f>IF(N211="SÍ",10,"0")</f>
        <v>10</v>
      </c>
      <c r="P211" s="344"/>
      <c r="Q211" s="223"/>
      <c r="R211" s="255"/>
      <c r="S211" s="311"/>
      <c r="T211" s="314"/>
      <c r="U211" s="334"/>
      <c r="V211" s="337"/>
      <c r="W211" s="271"/>
      <c r="X211" s="388"/>
      <c r="Y211" s="319"/>
      <c r="Z211" s="317"/>
      <c r="AA211" s="317"/>
      <c r="AB211" s="370"/>
    </row>
    <row r="212" spans="1:28" ht="56" customHeight="1">
      <c r="A212" s="380"/>
      <c r="B212" s="381"/>
      <c r="C212" s="229"/>
      <c r="D212" s="229"/>
      <c r="E212" s="229"/>
      <c r="F212" s="229"/>
      <c r="G212" s="232"/>
      <c r="H212" s="235"/>
      <c r="I212" s="232"/>
      <c r="J212" s="339"/>
      <c r="K212" s="269"/>
      <c r="L212" s="232"/>
      <c r="M212" s="78" t="s">
        <v>35</v>
      </c>
      <c r="N212" s="41" t="s">
        <v>11</v>
      </c>
      <c r="O212" s="84">
        <f>IF(N212="SÍ",30,"0")</f>
        <v>30</v>
      </c>
      <c r="P212" s="345"/>
      <c r="Q212" s="308"/>
      <c r="R212" s="309"/>
      <c r="S212" s="312"/>
      <c r="T212" s="315"/>
      <c r="U212" s="335"/>
      <c r="V212" s="338"/>
      <c r="W212" s="272"/>
      <c r="X212" s="389"/>
      <c r="Y212" s="319"/>
      <c r="Z212" s="317"/>
      <c r="AA212" s="317"/>
      <c r="AB212" s="370"/>
    </row>
    <row r="213" spans="1:28" ht="28" customHeight="1">
      <c r="A213" s="380"/>
      <c r="B213" s="379" t="s">
        <v>308</v>
      </c>
      <c r="C213" s="227" t="s">
        <v>316</v>
      </c>
      <c r="D213" s="227" t="s">
        <v>67</v>
      </c>
      <c r="E213" s="227" t="s">
        <v>317</v>
      </c>
      <c r="F213" s="227" t="s">
        <v>318</v>
      </c>
      <c r="G213" s="230" t="s">
        <v>17</v>
      </c>
      <c r="H213" s="233" t="str">
        <f>IF(G213="(1) RARA VEZ","1", IF(G213="(2) IMPROBABLE","2",IF(G213="(3) POSIBLE","3",IF(G213="(4) PROBABLE","4",IF(G213="(5) CASI SEGURO","5","")))))</f>
        <v>5</v>
      </c>
      <c r="I213" s="230" t="s">
        <v>69</v>
      </c>
      <c r="J213" s="339" t="str">
        <f>IF(I213="(1) INSIGNIFICANTE","1",IF(I213="(2) MENOR","2",IF(I213="(3) MODERADO","3",IF(I213="(4) MAYOR","4",IF(I213="(5) CATASTRÓFICO","5","")))))</f>
        <v>5</v>
      </c>
      <c r="K213" s="263">
        <f>+H213*J213</f>
        <v>25</v>
      </c>
      <c r="L213" s="230" t="s">
        <v>319</v>
      </c>
      <c r="M213" s="73" t="s">
        <v>6</v>
      </c>
      <c r="N213" s="41" t="s">
        <v>11</v>
      </c>
      <c r="O213" s="74">
        <f>IF(N213="SÍ",15,"0")</f>
        <v>15</v>
      </c>
      <c r="P213" s="343">
        <f>SUM(O213:O219)</f>
        <v>85</v>
      </c>
      <c r="Q213" s="222">
        <f>IF(AND(P213&gt;=0,P213&lt;=50),0,IF(AND(P213&gt;50,P213&lt;=75),1,IF(AND(P213&gt;75,P213&lt;=100),2,"REVISAR")))</f>
        <v>2</v>
      </c>
      <c r="R213" s="254" t="s">
        <v>9</v>
      </c>
      <c r="S213" s="310">
        <f>IF(R213="PROBABILIDAD",H213-Q213,J213-Q213)</f>
        <v>3</v>
      </c>
      <c r="T213" s="313">
        <f>IF($S213&lt;=0,1,$S213)</f>
        <v>3</v>
      </c>
      <c r="U213" s="333" t="str">
        <f>IF(AND($R213="PROBABILIDAD",$T213=1),$AH$2,IF(AND(R213="PROBABILIDAD",$T213=2),$AH$3,IF(AND($R213="PROBABILIDAD",$T213=3),$AH$4,IF(AND($R213="PROBABILIDAD",$T213=4),#REF!,IF(AND($R213="PROBABILIDAD",$T213=5),#REF!,$G213)))))</f>
        <v>(5) CASI SEGURO</v>
      </c>
      <c r="V213" s="336" t="str">
        <f>IF(AND($R213="IMPACTO",$T213=1),$AG$2,IF(AND(R213="IMPACTO",$T213=2),$AG$3,IF(AND($R213="IMPACTO",$T213=3),$AG$4,IF(AND($R213="IMPACTO",$T213=4),$AG$5,IF(AND($R213="IMPACTO",$T213=5),$AG$6,I213)))))</f>
        <v>(3) MODERADO</v>
      </c>
      <c r="W213" s="259">
        <f t="shared" ref="W213" si="47">IF(R213="PROBABILIDAD",T213*J213,T213*H213)</f>
        <v>15</v>
      </c>
      <c r="X213" s="227" t="s">
        <v>320</v>
      </c>
      <c r="Y213" s="386">
        <v>2019</v>
      </c>
      <c r="Z213" s="316" t="s">
        <v>321</v>
      </c>
      <c r="AA213" s="316" t="s">
        <v>322</v>
      </c>
      <c r="AB213" s="369"/>
    </row>
    <row r="214" spans="1:28" ht="28">
      <c r="A214" s="380"/>
      <c r="B214" s="380"/>
      <c r="C214" s="228"/>
      <c r="D214" s="228"/>
      <c r="E214" s="228"/>
      <c r="F214" s="228"/>
      <c r="G214" s="231"/>
      <c r="H214" s="234"/>
      <c r="I214" s="231"/>
      <c r="J214" s="339"/>
      <c r="K214" s="263"/>
      <c r="L214" s="231"/>
      <c r="M214" s="75" t="s">
        <v>7</v>
      </c>
      <c r="N214" s="41" t="s">
        <v>11</v>
      </c>
      <c r="O214" s="84">
        <f>IF(N214="SÍ",5,"0")</f>
        <v>5</v>
      </c>
      <c r="P214" s="344"/>
      <c r="Q214" s="223"/>
      <c r="R214" s="255"/>
      <c r="S214" s="311"/>
      <c r="T214" s="314"/>
      <c r="U214" s="334"/>
      <c r="V214" s="337"/>
      <c r="W214" s="259"/>
      <c r="X214" s="228"/>
      <c r="Y214" s="319"/>
      <c r="Z214" s="319"/>
      <c r="AA214" s="317"/>
      <c r="AB214" s="370"/>
    </row>
    <row r="215" spans="1:28" ht="14">
      <c r="A215" s="380"/>
      <c r="B215" s="380"/>
      <c r="C215" s="228"/>
      <c r="D215" s="228"/>
      <c r="E215" s="228"/>
      <c r="F215" s="228"/>
      <c r="G215" s="231"/>
      <c r="H215" s="234"/>
      <c r="I215" s="231"/>
      <c r="J215" s="339"/>
      <c r="K215" s="268" t="str">
        <f>IF(AND(G213="(1) RARA VEZ",I213="(1) INSIGNIFICANTE"),"BAJA",IF(AND(G213="(1) RARA VEZ",I213="(2) MENOR"),"BAJA",IF(AND(G213="(2) IMPROBABLE",I213="(1) INSIGNIFICANTE"),"BAJA",IF(AND(G213="(3) POSIBLE",I213="(1) INSIGNIFICANTE"),"BAJA",IF(AND(G213="(4) PROBABLE",I213="(1) INSIGNIFICANTE"),"MODERADA",IF(AND(G213="(5) CASI SEGURO",I213="(1) INSIGNIFICANTE"),"ALTA",IF(AND(G213="(2) IMPROBABLE",I213="(2) MENOR"),"BAJA",IF(AND(G213="(3) POSIBLE",I213="(2) MENOR"),"MODERADA",IF(AND(G213="(4) PROBABLE",I213="(2) MENOR"),"ALTA",IF(AND(G213="(5) CASI SEGURO",I213="(2) MENOR"),"ALTA",IF(AND(G213="(1) RARA VEZ",I213="(3) MODERADO"),"MODERADA",IF(AND(G213="(2) IMPROBABLE",I213="(3) MODERADO"),"MODERADA",IF(AND(G213="(3) POSIBLE",I213="(3) MODERADO"),"ALTA",IF(AND(G213="(4) PROBABLE",I213="(3) MODERADO"),"ALTA",IF(AND(G213="(5) CASI SEGURO",I213="(3) MODERADO"),"EXTREMA",IF(AND(G213="(1) RARA VEZ",I213="(4) MAYOR"),"ALTA",IF(AND(G213="(2) IMPROBABLE",I213="(4) MAYOR"),"ALTA",IF(AND(G213="(3) POSIBLE",I213="(4) MAYOR"),"EXTREMA",IF(AND(G213="(4) PROBABLE",I213="(4) MAYOR"),"EXTREMA",IF(AND(G213="(5) CASI SEGURO",I213="(4) MAYOR"),"EXTREMA",IF(AND(G213="(1) RARA VEZ",I213="(5) CATASTRÓFICO"),"ALTA",IF(AND(G213="(2) IMPROBABLE",I213="(5) CATASTRÓFICO"),"EXTREMA",IF(AND(G213="(3) POSIBLE",I213="(5) CATASTRÓFICO"),"EXTREMA",IF(AND(G213="(4) PROBABLE",I213="(5) CATASTRÓFICO"),"EXTREMA",IF(AND(G213="(5) CASI SEGURO",I213="(5) CATASTRÓFICO"),"EXTREMA")))))))))))))))))))))))))</f>
        <v>EXTREMA</v>
      </c>
      <c r="L215" s="231"/>
      <c r="M215" s="77" t="s">
        <v>3</v>
      </c>
      <c r="N215" s="41" t="s">
        <v>12</v>
      </c>
      <c r="O215" s="84" t="str">
        <f>IF(N215="SÍ",15,"0")</f>
        <v>0</v>
      </c>
      <c r="P215" s="344"/>
      <c r="Q215" s="223"/>
      <c r="R215" s="255"/>
      <c r="S215" s="311"/>
      <c r="T215" s="314"/>
      <c r="U215" s="334"/>
      <c r="V215" s="337"/>
      <c r="W215" s="270" t="str">
        <f t="shared" ref="W215" si="48">IF(AND(U213="(1) RARA VEZ",V213="(1) INSIGNIFICANTE"),"BAJA",IF(AND(U213="(1) RARA VEZ",V213="(2) MENOR"),"BAJA",IF(AND(U213="(2) IMPROBABLE",V213="(1) INSIGNIFICANTE"),"BAJA",IF(AND(U213="(3) POSIBLE",V213="(1) INSIGNIFICANTE"),"BAJA",IF(AND(U213="(4) PROBABLE",V213="(1) INSIGNIFICANTE"),"MODERADA",IF(AND(U213="(5) CASI SEGURO",V213="(1) INSIGNIFICANTE"),"ALTA",IF(AND(U213="(2) IMPROBABLE",V213="(2) MENOR"),"BAJA",IF(AND(U213="(3) POSIBLE",V213="(2) MENOR"),"MODERADA",IF(AND(U213="(4) PROBABLE",V213="(2) MENOR"),"ALTA",IF(AND(U213="(5) CASI SEGURO",V213="(2) MENOR"),"ALTA",IF(AND(U213="(1) RARA VEZ",V213="(3) MODERADO"),"MODERADA",IF(AND(U213="(2) IMPROBABLE",V213="(3) MODERADO"),"MODERADA",IF(AND(U213="(3) POSIBLE",V213="(3) MODERADO"),"ALTA",IF(AND(U213="(4) PROBABLE",V213="(3) MODERADO"),"ALTA",IF(AND(U213="(5) CASI SEGURO",V213="(3) MODERADO"),"EXTREMA",IF(AND(U213="(1) RARA VEZ",V213="(4) MAYOR"),"ALTA",IF(AND(U213="(2) IMPROBABLE",V213="(4) MAYOR"),"ALTA",IF(AND(U213="(3) POSIBLE",V213="(4) MAYOR"),"EXTREMA",IF(AND(U213="(4) PROBABLE",V213="(4) MAYOR"),"EXTREMA",IF(AND(U213="(5) CASI SEGURO",V213="(4) MAYOR"),"EXTREMA",IF(AND(U213="(1) RARA VEZ",V213="(5) CATASTRÓFICO"),"ALTA",IF(AND(U213="(2) IMPROBABLE",V213="(5) CATASTRÓFICO"),"EXTREMA",IF(AND(U213="(3) POSIBLE",V213="(5) CATASTRÓFICO"),"EXTREMA",IF(AND(U213="(4) PROBABLE",V213="(5) CATASTRÓFICO"),"EXTREMA",IF(AND(U213="(5) CASI SEGURO",V213="(5) CATASTRÓFICO"),"EXTREMA")))))))))))))))))))))))))</f>
        <v>EXTREMA</v>
      </c>
      <c r="X215" s="228"/>
      <c r="Y215" s="319"/>
      <c r="Z215" s="319"/>
      <c r="AA215" s="317"/>
      <c r="AB215" s="370"/>
    </row>
    <row r="216" spans="1:28" ht="14">
      <c r="A216" s="380"/>
      <c r="B216" s="380"/>
      <c r="C216" s="228"/>
      <c r="D216" s="228"/>
      <c r="E216" s="228"/>
      <c r="F216" s="228"/>
      <c r="G216" s="231"/>
      <c r="H216" s="234"/>
      <c r="I216" s="231"/>
      <c r="J216" s="339"/>
      <c r="K216" s="268"/>
      <c r="L216" s="231"/>
      <c r="M216" s="77" t="s">
        <v>4</v>
      </c>
      <c r="N216" s="41" t="s">
        <v>11</v>
      </c>
      <c r="O216" s="84">
        <f>IF(N216="SÍ",10,"0")</f>
        <v>10</v>
      </c>
      <c r="P216" s="344"/>
      <c r="Q216" s="223"/>
      <c r="R216" s="255"/>
      <c r="S216" s="311"/>
      <c r="T216" s="314"/>
      <c r="U216" s="334"/>
      <c r="V216" s="337"/>
      <c r="W216" s="271"/>
      <c r="X216" s="228"/>
      <c r="Y216" s="319"/>
      <c r="Z216" s="319"/>
      <c r="AA216" s="317"/>
      <c r="AB216" s="370"/>
    </row>
    <row r="217" spans="1:28" ht="28">
      <c r="A217" s="380"/>
      <c r="B217" s="380"/>
      <c r="C217" s="228"/>
      <c r="D217" s="228"/>
      <c r="E217" s="228"/>
      <c r="F217" s="228"/>
      <c r="G217" s="231"/>
      <c r="H217" s="234"/>
      <c r="I217" s="231"/>
      <c r="J217" s="339"/>
      <c r="K217" s="268"/>
      <c r="L217" s="231"/>
      <c r="M217" s="75" t="s">
        <v>36</v>
      </c>
      <c r="N217" s="41" t="s">
        <v>11</v>
      </c>
      <c r="O217" s="84">
        <f>IF(N217="SÍ",15,"0")</f>
        <v>15</v>
      </c>
      <c r="P217" s="344"/>
      <c r="Q217" s="223"/>
      <c r="R217" s="255"/>
      <c r="S217" s="311"/>
      <c r="T217" s="314"/>
      <c r="U217" s="334"/>
      <c r="V217" s="337"/>
      <c r="W217" s="271"/>
      <c r="X217" s="228"/>
      <c r="Y217" s="319"/>
      <c r="Z217" s="319"/>
      <c r="AA217" s="317"/>
      <c r="AB217" s="370"/>
    </row>
    <row r="218" spans="1:28" ht="28">
      <c r="A218" s="380"/>
      <c r="B218" s="380"/>
      <c r="C218" s="228"/>
      <c r="D218" s="228"/>
      <c r="E218" s="228"/>
      <c r="F218" s="228"/>
      <c r="G218" s="231"/>
      <c r="H218" s="234"/>
      <c r="I218" s="231"/>
      <c r="J218" s="339"/>
      <c r="K218" s="268"/>
      <c r="L218" s="231"/>
      <c r="M218" s="75" t="s">
        <v>5</v>
      </c>
      <c r="N218" s="41" t="s">
        <v>11</v>
      </c>
      <c r="O218" s="84">
        <f>IF(N218="SÍ",10,"0")</f>
        <v>10</v>
      </c>
      <c r="P218" s="344"/>
      <c r="Q218" s="223"/>
      <c r="R218" s="255"/>
      <c r="S218" s="311"/>
      <c r="T218" s="314"/>
      <c r="U218" s="334"/>
      <c r="V218" s="337"/>
      <c r="W218" s="271"/>
      <c r="X218" s="228"/>
      <c r="Y218" s="319"/>
      <c r="Z218" s="319"/>
      <c r="AA218" s="317"/>
      <c r="AB218" s="370"/>
    </row>
    <row r="219" spans="1:28" ht="56" customHeight="1">
      <c r="A219" s="381"/>
      <c r="B219" s="381"/>
      <c r="C219" s="229"/>
      <c r="D219" s="229"/>
      <c r="E219" s="229"/>
      <c r="F219" s="229"/>
      <c r="G219" s="232"/>
      <c r="H219" s="235"/>
      <c r="I219" s="232"/>
      <c r="J219" s="339"/>
      <c r="K219" s="269"/>
      <c r="L219" s="232"/>
      <c r="M219" s="78" t="s">
        <v>35</v>
      </c>
      <c r="N219" s="41" t="s">
        <v>11</v>
      </c>
      <c r="O219" s="84">
        <f>IF(N219="SÍ",30,"0")</f>
        <v>30</v>
      </c>
      <c r="P219" s="345"/>
      <c r="Q219" s="308"/>
      <c r="R219" s="309"/>
      <c r="S219" s="312"/>
      <c r="T219" s="315"/>
      <c r="U219" s="335"/>
      <c r="V219" s="338"/>
      <c r="W219" s="272"/>
      <c r="X219" s="228"/>
      <c r="Y219" s="319"/>
      <c r="Z219" s="319"/>
      <c r="AA219" s="317"/>
      <c r="AB219" s="370"/>
    </row>
    <row r="220" spans="1:28" ht="28" customHeight="1">
      <c r="A220" s="227" t="s">
        <v>323</v>
      </c>
      <c r="B220" s="379" t="s">
        <v>324</v>
      </c>
      <c r="C220" s="230" t="s">
        <v>325</v>
      </c>
      <c r="D220" s="230" t="s">
        <v>63</v>
      </c>
      <c r="E220" s="230" t="s">
        <v>326</v>
      </c>
      <c r="F220" s="230" t="s">
        <v>327</v>
      </c>
      <c r="G220" s="230" t="s">
        <v>14</v>
      </c>
      <c r="H220" s="233" t="str">
        <f>IF(G220="(1) RARA VEZ","1", IF(G220="(2) IMPROBABLE","2",IF(G220="(3) POSIBLE","3",IF(G220="(4) PROBABLE","4",IF(G220="(5) CASI SEGURO","5","")))))</f>
        <v>2</v>
      </c>
      <c r="I220" s="230" t="s">
        <v>66</v>
      </c>
      <c r="J220" s="339" t="str">
        <f>IF(I220="(1) INSIGNIFICANTE","1",IF(I220="(2) MENOR","2",IF(I220="(3) MODERADO","3",IF(I220="(4) MAYOR","4",IF(I220="(5) CATASTRÓFICO","5","")))))</f>
        <v>3</v>
      </c>
      <c r="K220" s="263">
        <f>+H220*J220</f>
        <v>6</v>
      </c>
      <c r="L220" s="230" t="s">
        <v>328</v>
      </c>
      <c r="M220" s="73" t="s">
        <v>6</v>
      </c>
      <c r="N220" s="41" t="s">
        <v>11</v>
      </c>
      <c r="O220" s="74">
        <f>IF(N220="SÍ",15,"0")</f>
        <v>15</v>
      </c>
      <c r="P220" s="343">
        <f>SUM(O220:O226)</f>
        <v>85</v>
      </c>
      <c r="Q220" s="222">
        <f>IF(AND(P220&gt;=0,P220&lt;=50),0,IF(AND(P220&gt;50,P220&lt;=75),1,IF(AND(P220&gt;75,P220&lt;=100),2,"REVISAR")))</f>
        <v>2</v>
      </c>
      <c r="R220" s="254" t="s">
        <v>8</v>
      </c>
      <c r="S220" s="310">
        <f>IF(R220="PROBABILIDAD",H220-Q220,J220-Q220)</f>
        <v>0</v>
      </c>
      <c r="T220" s="313">
        <f>IF($S220&lt;=0,1,$S220)</f>
        <v>1</v>
      </c>
      <c r="U220" s="333" t="str">
        <f>IF(AND($R220="PROBABILIDAD",$T220=1),$AH$2,IF(AND(R220="PROBABILIDAD",$T220=2),$AH$3,IF(AND($R220="PROBABILIDAD",$T220=3),$AH$4,IF(AND($R220="PROBABILIDAD",$T220=4),#REF!,IF(AND($R220="PROBABILIDAD",$T220=5),#REF!,$G220)))))</f>
        <v>(1) RARA VEZ</v>
      </c>
      <c r="V220" s="336" t="str">
        <f>IF(AND($R220="IMPACTO",$T220=1),$AG$2,IF(AND(R220="IMPACTO",$T220=2),$AG$3,IF(AND($R220="IMPACTO",$T220=3),$AG$4,IF(AND($R220="IMPACTO",$T220=4),$AG$5,IF(AND($R220="IMPACTO",$T220=5),$AG$6,I220)))))</f>
        <v>(3) MODERADO</v>
      </c>
      <c r="W220" s="259">
        <f t="shared" ref="W220" si="49">IF(R220="PROBABILIDAD",T220*J220,T220*H220)</f>
        <v>3</v>
      </c>
      <c r="X220" s="388" t="s">
        <v>329</v>
      </c>
      <c r="Y220" s="386">
        <v>2019</v>
      </c>
      <c r="Z220" s="390" t="s">
        <v>330</v>
      </c>
      <c r="AA220" s="227" t="s">
        <v>331</v>
      </c>
      <c r="AB220" s="369"/>
    </row>
    <row r="221" spans="1:28" ht="28">
      <c r="A221" s="228"/>
      <c r="B221" s="380"/>
      <c r="C221" s="231"/>
      <c r="D221" s="231"/>
      <c r="E221" s="231"/>
      <c r="F221" s="231"/>
      <c r="G221" s="231"/>
      <c r="H221" s="234"/>
      <c r="I221" s="231"/>
      <c r="J221" s="339"/>
      <c r="K221" s="263"/>
      <c r="L221" s="231"/>
      <c r="M221" s="75" t="s">
        <v>7</v>
      </c>
      <c r="N221" s="41" t="s">
        <v>11</v>
      </c>
      <c r="O221" s="84">
        <f>IF(N221="SÍ",5,"0")</f>
        <v>5</v>
      </c>
      <c r="P221" s="344"/>
      <c r="Q221" s="223"/>
      <c r="R221" s="255"/>
      <c r="S221" s="311"/>
      <c r="T221" s="314"/>
      <c r="U221" s="334"/>
      <c r="V221" s="337"/>
      <c r="W221" s="259"/>
      <c r="X221" s="388"/>
      <c r="Y221" s="319"/>
      <c r="Z221" s="391"/>
      <c r="AA221" s="228"/>
      <c r="AB221" s="370"/>
    </row>
    <row r="222" spans="1:28" ht="14">
      <c r="A222" s="228"/>
      <c r="B222" s="380"/>
      <c r="C222" s="231"/>
      <c r="D222" s="231"/>
      <c r="E222" s="231"/>
      <c r="F222" s="231"/>
      <c r="G222" s="231"/>
      <c r="H222" s="234"/>
      <c r="I222" s="231"/>
      <c r="J222" s="339"/>
      <c r="K222" s="268" t="str">
        <f>IF(AND(G220="(1) RARA VEZ",I220="(1) INSIGNIFICANTE"),"BAJA",IF(AND(G220="(1) RARA VEZ",I220="(2) MENOR"),"BAJA",IF(AND(G220="(2) IMPROBABLE",I220="(1) INSIGNIFICANTE"),"BAJA",IF(AND(G220="(3) POSIBLE",I220="(1) INSIGNIFICANTE"),"BAJA",IF(AND(G220="(4) PROBABLE",I220="(1) INSIGNIFICANTE"),"MODERADA",IF(AND(G220="(5) CASI SEGURO",I220="(1) INSIGNIFICANTE"),"ALTA",IF(AND(G220="(2) IMPROBABLE",I220="(2) MENOR"),"BAJA",IF(AND(G220="(3) POSIBLE",I220="(2) MENOR"),"MODERADA",IF(AND(G220="(4) PROBABLE",I220="(2) MENOR"),"ALTA",IF(AND(G220="(5) CASI SEGURO",I220="(2) MENOR"),"ALTA",IF(AND(G220="(1) RARA VEZ",I220="(3) MODERADO"),"MODERADA",IF(AND(G220="(2) IMPROBABLE",I220="(3) MODERADO"),"MODERADA",IF(AND(G220="(3) POSIBLE",I220="(3) MODERADO"),"ALTA",IF(AND(G220="(4) PROBABLE",I220="(3) MODERADO"),"ALTA",IF(AND(G220="(5) CASI SEGURO",I220="(3) MODERADO"),"EXTREMA",IF(AND(G220="(1) RARA VEZ",I220="(4) MAYOR"),"ALTA",IF(AND(G220="(2) IMPROBABLE",I220="(4) MAYOR"),"ALTA",IF(AND(G220="(3) POSIBLE",I220="(4) MAYOR"),"EXTREMA",IF(AND(G220="(4) PROBABLE",I220="(4) MAYOR"),"EXTREMA",IF(AND(G220="(5) CASI SEGURO",I220="(4) MAYOR"),"EXTREMA",IF(AND(G220="(1) RARA VEZ",I220="(5) CATASTRÓFICO"),"ALTA",IF(AND(G220="(2) IMPROBABLE",I220="(5) CATASTRÓFICO"),"EXTREMA",IF(AND(G220="(3) POSIBLE",I220="(5) CATASTRÓFICO"),"EXTREMA",IF(AND(G220="(4) PROBABLE",I220="(5) CATASTRÓFICO"),"EXTREMA",IF(AND(G220="(5) CASI SEGURO",I220="(5) CATASTRÓFICO"),"EXTREMA")))))))))))))))))))))))))</f>
        <v>MODERADA</v>
      </c>
      <c r="L222" s="231"/>
      <c r="M222" s="77" t="s">
        <v>3</v>
      </c>
      <c r="N222" s="41" t="s">
        <v>12</v>
      </c>
      <c r="O222" s="84" t="str">
        <f>IF(N222="SÍ",15,"0")</f>
        <v>0</v>
      </c>
      <c r="P222" s="344"/>
      <c r="Q222" s="223"/>
      <c r="R222" s="255"/>
      <c r="S222" s="311"/>
      <c r="T222" s="314"/>
      <c r="U222" s="334"/>
      <c r="V222" s="337"/>
      <c r="W222" s="270" t="str">
        <f t="shared" ref="W222" si="50">IF(AND(U220="(1) RARA VEZ",V220="(1) INSIGNIFICANTE"),"BAJA",IF(AND(U220="(1) RARA VEZ",V220="(2) MENOR"),"BAJA",IF(AND(U220="(2) IMPROBABLE",V220="(1) INSIGNIFICANTE"),"BAJA",IF(AND(U220="(3) POSIBLE",V220="(1) INSIGNIFICANTE"),"BAJA",IF(AND(U220="(4) PROBABLE",V220="(1) INSIGNIFICANTE"),"MODERADA",IF(AND(U220="(5) CASI SEGURO",V220="(1) INSIGNIFICANTE"),"ALTA",IF(AND(U220="(2) IMPROBABLE",V220="(2) MENOR"),"BAJA",IF(AND(U220="(3) POSIBLE",V220="(2) MENOR"),"MODERADA",IF(AND(U220="(4) PROBABLE",V220="(2) MENOR"),"ALTA",IF(AND(U220="(5) CASI SEGURO",V220="(2) MENOR"),"ALTA",IF(AND(U220="(1) RARA VEZ",V220="(3) MODERADO"),"MODERADA",IF(AND(U220="(2) IMPROBABLE",V220="(3) MODERADO"),"MODERADA",IF(AND(U220="(3) POSIBLE",V220="(3) MODERADO"),"ALTA",IF(AND(U220="(4) PROBABLE",V220="(3) MODERADO"),"ALTA",IF(AND(U220="(5) CASI SEGURO",V220="(3) MODERADO"),"EXTREMA",IF(AND(U220="(1) RARA VEZ",V220="(4) MAYOR"),"ALTA",IF(AND(U220="(2) IMPROBABLE",V220="(4) MAYOR"),"ALTA",IF(AND(U220="(3) POSIBLE",V220="(4) MAYOR"),"EXTREMA",IF(AND(U220="(4) PROBABLE",V220="(4) MAYOR"),"EXTREMA",IF(AND(U220="(5) CASI SEGURO",V220="(4) MAYOR"),"EXTREMA",IF(AND(U220="(1) RARA VEZ",V220="(5) CATASTRÓFICO"),"ALTA",IF(AND(U220="(2) IMPROBABLE",V220="(5) CATASTRÓFICO"),"EXTREMA",IF(AND(U220="(3) POSIBLE",V220="(5) CATASTRÓFICO"),"EXTREMA",IF(AND(U220="(4) PROBABLE",V220="(5) CATASTRÓFICO"),"EXTREMA",IF(AND(U220="(5) CASI SEGURO",V220="(5) CATASTRÓFICO"),"EXTREMA")))))))))))))))))))))))))</f>
        <v>MODERADA</v>
      </c>
      <c r="X222" s="388"/>
      <c r="Y222" s="319"/>
      <c r="Z222" s="391"/>
      <c r="AA222" s="228"/>
      <c r="AB222" s="370"/>
    </row>
    <row r="223" spans="1:28" ht="14">
      <c r="A223" s="228"/>
      <c r="B223" s="380"/>
      <c r="C223" s="231"/>
      <c r="D223" s="231"/>
      <c r="E223" s="231"/>
      <c r="F223" s="231"/>
      <c r="G223" s="231"/>
      <c r="H223" s="234"/>
      <c r="I223" s="231"/>
      <c r="J223" s="339"/>
      <c r="K223" s="268"/>
      <c r="L223" s="231"/>
      <c r="M223" s="77" t="s">
        <v>4</v>
      </c>
      <c r="N223" s="41" t="s">
        <v>11</v>
      </c>
      <c r="O223" s="84">
        <f>IF(N223="SÍ",10,"0")</f>
        <v>10</v>
      </c>
      <c r="P223" s="344"/>
      <c r="Q223" s="223"/>
      <c r="R223" s="255"/>
      <c r="S223" s="311"/>
      <c r="T223" s="314"/>
      <c r="U223" s="334"/>
      <c r="V223" s="337"/>
      <c r="W223" s="271"/>
      <c r="X223" s="388"/>
      <c r="Y223" s="319"/>
      <c r="Z223" s="391"/>
      <c r="AA223" s="228"/>
      <c r="AB223" s="370"/>
    </row>
    <row r="224" spans="1:28" ht="28">
      <c r="A224" s="228"/>
      <c r="B224" s="380"/>
      <c r="C224" s="231"/>
      <c r="D224" s="231"/>
      <c r="E224" s="231"/>
      <c r="F224" s="231"/>
      <c r="G224" s="231"/>
      <c r="H224" s="234"/>
      <c r="I224" s="231"/>
      <c r="J224" s="339"/>
      <c r="K224" s="268"/>
      <c r="L224" s="231"/>
      <c r="M224" s="75" t="s">
        <v>36</v>
      </c>
      <c r="N224" s="41" t="s">
        <v>11</v>
      </c>
      <c r="O224" s="84">
        <f>IF(N224="SÍ",15,"0")</f>
        <v>15</v>
      </c>
      <c r="P224" s="344"/>
      <c r="Q224" s="223"/>
      <c r="R224" s="255"/>
      <c r="S224" s="311"/>
      <c r="T224" s="314"/>
      <c r="U224" s="334"/>
      <c r="V224" s="337"/>
      <c r="W224" s="271"/>
      <c r="X224" s="388"/>
      <c r="Y224" s="319"/>
      <c r="Z224" s="391"/>
      <c r="AA224" s="228"/>
      <c r="AB224" s="370"/>
    </row>
    <row r="225" spans="1:28" ht="28">
      <c r="A225" s="228"/>
      <c r="B225" s="380"/>
      <c r="C225" s="231"/>
      <c r="D225" s="231"/>
      <c r="E225" s="231"/>
      <c r="F225" s="231"/>
      <c r="G225" s="231"/>
      <c r="H225" s="234"/>
      <c r="I225" s="231"/>
      <c r="J225" s="339"/>
      <c r="K225" s="268"/>
      <c r="L225" s="231"/>
      <c r="M225" s="75" t="s">
        <v>5</v>
      </c>
      <c r="N225" s="41" t="s">
        <v>11</v>
      </c>
      <c r="O225" s="84">
        <f>IF(N225="SÍ",10,"0")</f>
        <v>10</v>
      </c>
      <c r="P225" s="344"/>
      <c r="Q225" s="223"/>
      <c r="R225" s="255"/>
      <c r="S225" s="311"/>
      <c r="T225" s="314"/>
      <c r="U225" s="334"/>
      <c r="V225" s="337"/>
      <c r="W225" s="271"/>
      <c r="X225" s="388"/>
      <c r="Y225" s="319"/>
      <c r="Z225" s="391"/>
      <c r="AA225" s="228"/>
      <c r="AB225" s="370"/>
    </row>
    <row r="226" spans="1:28" ht="56" customHeight="1">
      <c r="A226" s="228"/>
      <c r="B226" s="381"/>
      <c r="C226" s="232"/>
      <c r="D226" s="232"/>
      <c r="E226" s="232"/>
      <c r="F226" s="232"/>
      <c r="G226" s="232"/>
      <c r="H226" s="235"/>
      <c r="I226" s="232"/>
      <c r="J226" s="339"/>
      <c r="K226" s="269"/>
      <c r="L226" s="232"/>
      <c r="M226" s="78" t="s">
        <v>35</v>
      </c>
      <c r="N226" s="41" t="s">
        <v>11</v>
      </c>
      <c r="O226" s="84">
        <f>IF(N226="SÍ",30,"0")</f>
        <v>30</v>
      </c>
      <c r="P226" s="345"/>
      <c r="Q226" s="308"/>
      <c r="R226" s="309"/>
      <c r="S226" s="312"/>
      <c r="T226" s="315"/>
      <c r="U226" s="335"/>
      <c r="V226" s="338"/>
      <c r="W226" s="272"/>
      <c r="X226" s="389"/>
      <c r="Y226" s="319"/>
      <c r="Z226" s="391"/>
      <c r="AA226" s="229"/>
      <c r="AB226" s="370"/>
    </row>
    <row r="227" spans="1:28" ht="28" customHeight="1">
      <c r="A227" s="228"/>
      <c r="B227" s="379" t="s">
        <v>324</v>
      </c>
      <c r="C227" s="227" t="s">
        <v>332</v>
      </c>
      <c r="D227" s="227" t="s">
        <v>70</v>
      </c>
      <c r="E227" s="227" t="s">
        <v>333</v>
      </c>
      <c r="F227" s="227" t="s">
        <v>334</v>
      </c>
      <c r="G227" s="230" t="s">
        <v>15</v>
      </c>
      <c r="H227" s="233" t="str">
        <f>IF(G227="(1) RARA VEZ","1", IF(G227="(2) IMPROBABLE","2",IF(G227="(3) POSIBLE","3",IF(G227="(4) PROBABLE","4",IF(G227="(5) CASI SEGURO","5","")))))</f>
        <v>3</v>
      </c>
      <c r="I227" s="230" t="s">
        <v>64</v>
      </c>
      <c r="J227" s="339" t="str">
        <f>IF(I227="(1) INSIGNIFICANTE","1",IF(I227="(2) MENOR","2",IF(I227="(3) MODERADO","3",IF(I227="(4) MAYOR","4",IF(I227="(5) CATASTRÓFICO","5","")))))</f>
        <v>2</v>
      </c>
      <c r="K227" s="263">
        <f>+H227*J227</f>
        <v>6</v>
      </c>
      <c r="L227" s="230" t="s">
        <v>335</v>
      </c>
      <c r="M227" s="73" t="s">
        <v>6</v>
      </c>
      <c r="N227" s="41" t="s">
        <v>11</v>
      </c>
      <c r="O227" s="74">
        <f>IF(N227="SÍ",15,"0")</f>
        <v>15</v>
      </c>
      <c r="P227" s="343">
        <f>SUM(O227:O233)</f>
        <v>85</v>
      </c>
      <c r="Q227" s="222">
        <f>IF(AND(P227&gt;=0,P227&lt;=50),0,IF(AND(P227&gt;50,P227&lt;=75),1,IF(AND(P227&gt;75,P227&lt;=100),2,"REVISAR")))</f>
        <v>2</v>
      </c>
      <c r="R227" s="254" t="s">
        <v>8</v>
      </c>
      <c r="S227" s="310">
        <f>IF(R227="PROBABILIDAD",H227-Q227,J227-Q227)</f>
        <v>1</v>
      </c>
      <c r="T227" s="313">
        <f>IF($S227&lt;=0,1,$S227)</f>
        <v>1</v>
      </c>
      <c r="U227" s="333" t="str">
        <f>IF(AND($R227="PROBABILIDAD",$T227=1),$AH$2,IF(AND(R227="PROBABILIDAD",$T227=2),$AH$3,IF(AND($R227="PROBABILIDAD",$T227=3),$AH$4,IF(AND($R227="PROBABILIDAD",$T227=4),#REF!,IF(AND($R227="PROBABILIDAD",$T227=5),#REF!,$G227)))))</f>
        <v>(1) RARA VEZ</v>
      </c>
      <c r="V227" s="336" t="str">
        <f>IF(AND($R227="IMPACTO",$T227=1),$AG$2,IF(AND(R227="IMPACTO",$T227=2),$AG$3,IF(AND($R227="IMPACTO",$T227=3),$AG$4,IF(AND($R227="IMPACTO",$T227=4),$AG$5,IF(AND($R227="IMPACTO",$T227=5),$AG$6,I227)))))</f>
        <v>(2) MENOR</v>
      </c>
      <c r="W227" s="259">
        <f t="shared" ref="W227" si="51">IF(R227="PROBABILIDAD",T227*J227,T227*H227)</f>
        <v>2</v>
      </c>
      <c r="X227" s="387" t="s">
        <v>336</v>
      </c>
      <c r="Y227" s="386">
        <v>2019</v>
      </c>
      <c r="Z227" s="316" t="s">
        <v>337</v>
      </c>
      <c r="AA227" s="227" t="s">
        <v>338</v>
      </c>
      <c r="AB227" s="369"/>
    </row>
    <row r="228" spans="1:28" ht="28">
      <c r="A228" s="228"/>
      <c r="B228" s="380"/>
      <c r="C228" s="228"/>
      <c r="D228" s="228"/>
      <c r="E228" s="228"/>
      <c r="F228" s="228"/>
      <c r="G228" s="231"/>
      <c r="H228" s="234"/>
      <c r="I228" s="231"/>
      <c r="J228" s="339"/>
      <c r="K228" s="263"/>
      <c r="L228" s="231"/>
      <c r="M228" s="75" t="s">
        <v>7</v>
      </c>
      <c r="N228" s="41" t="s">
        <v>11</v>
      </c>
      <c r="O228" s="84">
        <f>IF(N228="SÍ",5,"0")</f>
        <v>5</v>
      </c>
      <c r="P228" s="344"/>
      <c r="Q228" s="223"/>
      <c r="R228" s="255"/>
      <c r="S228" s="311"/>
      <c r="T228" s="314"/>
      <c r="U228" s="334"/>
      <c r="V228" s="337"/>
      <c r="W228" s="259"/>
      <c r="X228" s="388"/>
      <c r="Y228" s="319"/>
      <c r="Z228" s="319"/>
      <c r="AA228" s="228"/>
      <c r="AB228" s="370"/>
    </row>
    <row r="229" spans="1:28" ht="14">
      <c r="A229" s="228"/>
      <c r="B229" s="380"/>
      <c r="C229" s="228"/>
      <c r="D229" s="228"/>
      <c r="E229" s="228"/>
      <c r="F229" s="228"/>
      <c r="G229" s="231"/>
      <c r="H229" s="234"/>
      <c r="I229" s="231"/>
      <c r="J229" s="339"/>
      <c r="K229" s="268" t="str">
        <f>IF(AND(G227="(1) RARA VEZ",I227="(1) INSIGNIFICANTE"),"BAJA",IF(AND(G227="(1) RARA VEZ",I227="(2) MENOR"),"BAJA",IF(AND(G227="(2) IMPROBABLE",I227="(1) INSIGNIFICANTE"),"BAJA",IF(AND(G227="(3) POSIBLE",I227="(1) INSIGNIFICANTE"),"BAJA",IF(AND(G227="(4) PROBABLE",I227="(1) INSIGNIFICANTE"),"MODERADA",IF(AND(G227="(5) CASI SEGURO",I227="(1) INSIGNIFICANTE"),"ALTA",IF(AND(G227="(2) IMPROBABLE",I227="(2) MENOR"),"BAJA",IF(AND(G227="(3) POSIBLE",I227="(2) MENOR"),"MODERADA",IF(AND(G227="(4) PROBABLE",I227="(2) MENOR"),"ALTA",IF(AND(G227="(5) CASI SEGURO",I227="(2) MENOR"),"ALTA",IF(AND(G227="(1) RARA VEZ",I227="(3) MODERADO"),"MODERADA",IF(AND(G227="(2) IMPROBABLE",I227="(3) MODERADO"),"MODERADA",IF(AND(G227="(3) POSIBLE",I227="(3) MODERADO"),"ALTA",IF(AND(G227="(4) PROBABLE",I227="(3) MODERADO"),"ALTA",IF(AND(G227="(5) CASI SEGURO",I227="(3) MODERADO"),"EXTREMA",IF(AND(G227="(1) RARA VEZ",I227="(4) MAYOR"),"ALTA",IF(AND(G227="(2) IMPROBABLE",I227="(4) MAYOR"),"ALTA",IF(AND(G227="(3) POSIBLE",I227="(4) MAYOR"),"EXTREMA",IF(AND(G227="(4) PROBABLE",I227="(4) MAYOR"),"EXTREMA",IF(AND(G227="(5) CASI SEGURO",I227="(4) MAYOR"),"EXTREMA",IF(AND(G227="(1) RARA VEZ",I227="(5) CATASTRÓFICO"),"ALTA",IF(AND(G227="(2) IMPROBABLE",I227="(5) CATASTRÓFICO"),"EXTREMA",IF(AND(G227="(3) POSIBLE",I227="(5) CATASTRÓFICO"),"EXTREMA",IF(AND(G227="(4) PROBABLE",I227="(5) CATASTRÓFICO"),"EXTREMA",IF(AND(G227="(5) CASI SEGURO",I227="(5) CATASTRÓFICO"),"EXTREMA")))))))))))))))))))))))))</f>
        <v>MODERADA</v>
      </c>
      <c r="L229" s="231"/>
      <c r="M229" s="77" t="s">
        <v>3</v>
      </c>
      <c r="N229" s="41" t="s">
        <v>12</v>
      </c>
      <c r="O229" s="84" t="str">
        <f>IF(N229="SÍ",15,"0")</f>
        <v>0</v>
      </c>
      <c r="P229" s="344"/>
      <c r="Q229" s="223"/>
      <c r="R229" s="255"/>
      <c r="S229" s="311"/>
      <c r="T229" s="314"/>
      <c r="U229" s="334"/>
      <c r="V229" s="337"/>
      <c r="W229" s="270" t="str">
        <f t="shared" ref="W229" si="52">IF(AND(U227="(1) RARA VEZ",V227="(1) INSIGNIFICANTE"),"BAJA",IF(AND(U227="(1) RARA VEZ",V227="(2) MENOR"),"BAJA",IF(AND(U227="(2) IMPROBABLE",V227="(1) INSIGNIFICANTE"),"BAJA",IF(AND(U227="(3) POSIBLE",V227="(1) INSIGNIFICANTE"),"BAJA",IF(AND(U227="(4) PROBABLE",V227="(1) INSIGNIFICANTE"),"MODERADA",IF(AND(U227="(5) CASI SEGURO",V227="(1) INSIGNIFICANTE"),"ALTA",IF(AND(U227="(2) IMPROBABLE",V227="(2) MENOR"),"BAJA",IF(AND(U227="(3) POSIBLE",V227="(2) MENOR"),"MODERADA",IF(AND(U227="(4) PROBABLE",V227="(2) MENOR"),"ALTA",IF(AND(U227="(5) CASI SEGURO",V227="(2) MENOR"),"ALTA",IF(AND(U227="(1) RARA VEZ",V227="(3) MODERADO"),"MODERADA",IF(AND(U227="(2) IMPROBABLE",V227="(3) MODERADO"),"MODERADA",IF(AND(U227="(3) POSIBLE",V227="(3) MODERADO"),"ALTA",IF(AND(U227="(4) PROBABLE",V227="(3) MODERADO"),"ALTA",IF(AND(U227="(5) CASI SEGURO",V227="(3) MODERADO"),"EXTREMA",IF(AND(U227="(1) RARA VEZ",V227="(4) MAYOR"),"ALTA",IF(AND(U227="(2) IMPROBABLE",V227="(4) MAYOR"),"ALTA",IF(AND(U227="(3) POSIBLE",V227="(4) MAYOR"),"EXTREMA",IF(AND(U227="(4) PROBABLE",V227="(4) MAYOR"),"EXTREMA",IF(AND(U227="(5) CASI SEGURO",V227="(4) MAYOR"),"EXTREMA",IF(AND(U227="(1) RARA VEZ",V227="(5) CATASTRÓFICO"),"ALTA",IF(AND(U227="(2) IMPROBABLE",V227="(5) CATASTRÓFICO"),"EXTREMA",IF(AND(U227="(3) POSIBLE",V227="(5) CATASTRÓFICO"),"EXTREMA",IF(AND(U227="(4) PROBABLE",V227="(5) CATASTRÓFICO"),"EXTREMA",IF(AND(U227="(5) CASI SEGURO",V227="(5) CATASTRÓFICO"),"EXTREMA")))))))))))))))))))))))))</f>
        <v>BAJA</v>
      </c>
      <c r="X229" s="388"/>
      <c r="Y229" s="319"/>
      <c r="Z229" s="319"/>
      <c r="AA229" s="228"/>
      <c r="AB229" s="370"/>
    </row>
    <row r="230" spans="1:28" ht="14">
      <c r="A230" s="228"/>
      <c r="B230" s="380"/>
      <c r="C230" s="228"/>
      <c r="D230" s="228"/>
      <c r="E230" s="228"/>
      <c r="F230" s="228"/>
      <c r="G230" s="231"/>
      <c r="H230" s="234"/>
      <c r="I230" s="231"/>
      <c r="J230" s="339"/>
      <c r="K230" s="268"/>
      <c r="L230" s="231"/>
      <c r="M230" s="77" t="s">
        <v>4</v>
      </c>
      <c r="N230" s="41" t="s">
        <v>11</v>
      </c>
      <c r="O230" s="84">
        <f>IF(N230="SÍ",10,"0")</f>
        <v>10</v>
      </c>
      <c r="P230" s="344"/>
      <c r="Q230" s="223"/>
      <c r="R230" s="255"/>
      <c r="S230" s="311"/>
      <c r="T230" s="314"/>
      <c r="U230" s="334"/>
      <c r="V230" s="337"/>
      <c r="W230" s="271"/>
      <c r="X230" s="388"/>
      <c r="Y230" s="319"/>
      <c r="Z230" s="319"/>
      <c r="AA230" s="228"/>
      <c r="AB230" s="370"/>
    </row>
    <row r="231" spans="1:28" ht="28">
      <c r="A231" s="228"/>
      <c r="B231" s="380"/>
      <c r="C231" s="228"/>
      <c r="D231" s="228"/>
      <c r="E231" s="228"/>
      <c r="F231" s="228"/>
      <c r="G231" s="231"/>
      <c r="H231" s="234"/>
      <c r="I231" s="231"/>
      <c r="J231" s="339"/>
      <c r="K231" s="268"/>
      <c r="L231" s="231"/>
      <c r="M231" s="75" t="s">
        <v>36</v>
      </c>
      <c r="N231" s="41" t="s">
        <v>11</v>
      </c>
      <c r="O231" s="84">
        <f>IF(N231="SÍ",15,"0")</f>
        <v>15</v>
      </c>
      <c r="P231" s="344"/>
      <c r="Q231" s="223"/>
      <c r="R231" s="255"/>
      <c r="S231" s="311"/>
      <c r="T231" s="314"/>
      <c r="U231" s="334"/>
      <c r="V231" s="337"/>
      <c r="W231" s="271"/>
      <c r="X231" s="388"/>
      <c r="Y231" s="319"/>
      <c r="Z231" s="319"/>
      <c r="AA231" s="228"/>
      <c r="AB231" s="370"/>
    </row>
    <row r="232" spans="1:28" ht="28">
      <c r="A232" s="228"/>
      <c r="B232" s="380"/>
      <c r="C232" s="228"/>
      <c r="D232" s="228"/>
      <c r="E232" s="228"/>
      <c r="F232" s="228"/>
      <c r="G232" s="231"/>
      <c r="H232" s="234"/>
      <c r="I232" s="231"/>
      <c r="J232" s="339"/>
      <c r="K232" s="268"/>
      <c r="L232" s="231"/>
      <c r="M232" s="75" t="s">
        <v>5</v>
      </c>
      <c r="N232" s="41" t="s">
        <v>11</v>
      </c>
      <c r="O232" s="84">
        <f>IF(N232="SÍ",10,"0")</f>
        <v>10</v>
      </c>
      <c r="P232" s="344"/>
      <c r="Q232" s="223"/>
      <c r="R232" s="255"/>
      <c r="S232" s="311"/>
      <c r="T232" s="314"/>
      <c r="U232" s="334"/>
      <c r="V232" s="337"/>
      <c r="W232" s="271"/>
      <c r="X232" s="388"/>
      <c r="Y232" s="319"/>
      <c r="Z232" s="319"/>
      <c r="AA232" s="228"/>
      <c r="AB232" s="370"/>
    </row>
    <row r="233" spans="1:28" ht="56" customHeight="1">
      <c r="A233" s="228"/>
      <c r="B233" s="381"/>
      <c r="C233" s="229"/>
      <c r="D233" s="229"/>
      <c r="E233" s="229"/>
      <c r="F233" s="229"/>
      <c r="G233" s="232"/>
      <c r="H233" s="235"/>
      <c r="I233" s="232"/>
      <c r="J233" s="339"/>
      <c r="K233" s="269"/>
      <c r="L233" s="231"/>
      <c r="M233" s="78" t="s">
        <v>35</v>
      </c>
      <c r="N233" s="41" t="s">
        <v>11</v>
      </c>
      <c r="O233" s="84">
        <f>IF(N233="SÍ",30,"0")</f>
        <v>30</v>
      </c>
      <c r="P233" s="345"/>
      <c r="Q233" s="308"/>
      <c r="R233" s="309"/>
      <c r="S233" s="312"/>
      <c r="T233" s="315"/>
      <c r="U233" s="335"/>
      <c r="V233" s="338"/>
      <c r="W233" s="272"/>
      <c r="X233" s="388"/>
      <c r="Y233" s="319"/>
      <c r="Z233" s="319"/>
      <c r="AA233" s="228"/>
      <c r="AB233" s="370"/>
    </row>
    <row r="234" spans="1:28" ht="28" customHeight="1">
      <c r="A234" s="228"/>
      <c r="B234" s="379" t="s">
        <v>324</v>
      </c>
      <c r="C234" s="227" t="s">
        <v>339</v>
      </c>
      <c r="D234" s="233" t="s">
        <v>63</v>
      </c>
      <c r="E234" s="227" t="s">
        <v>340</v>
      </c>
      <c r="F234" s="227" t="s">
        <v>341</v>
      </c>
      <c r="G234" s="230" t="s">
        <v>15</v>
      </c>
      <c r="H234" s="233" t="str">
        <f>IF(G234="(1) RARA VEZ","1", IF(G234="(2) IMPROBABLE","2",IF(G234="(3) POSIBLE","3",IF(G234="(4) PROBABLE","4",IF(G234="(5) CASI SEGURO","5","")))))</f>
        <v>3</v>
      </c>
      <c r="I234" s="230" t="s">
        <v>66</v>
      </c>
      <c r="J234" s="339" t="str">
        <f>IF(I234="(1) INSIGNIFICANTE","1",IF(I234="(2) MENOR","2",IF(I234="(3) MODERADO","3",IF(I234="(4) MAYOR","4",IF(I234="(5) CATASTRÓFICO","5","")))))</f>
        <v>3</v>
      </c>
      <c r="K234" s="263">
        <f>+H234*J234</f>
        <v>9</v>
      </c>
      <c r="L234" s="231" t="s">
        <v>342</v>
      </c>
      <c r="M234" s="73" t="s">
        <v>6</v>
      </c>
      <c r="N234" s="41" t="s">
        <v>11</v>
      </c>
      <c r="O234" s="74">
        <f>IF(N234="SÍ",15,"0")</f>
        <v>15</v>
      </c>
      <c r="P234" s="343">
        <f>SUM(O234:O240)</f>
        <v>85</v>
      </c>
      <c r="Q234" s="222">
        <f>IF(AND(P234&gt;=0,P234&lt;=50),0,IF(AND(P234&gt;50,P234&lt;=75),1,IF(AND(P234&gt;75,P234&lt;=100),2,"REVISAR")))</f>
        <v>2</v>
      </c>
      <c r="R234" s="254" t="s">
        <v>8</v>
      </c>
      <c r="S234" s="310">
        <f>IF(R234="PROBABILIDAD",H234-Q234,J234-Q234)</f>
        <v>1</v>
      </c>
      <c r="T234" s="313">
        <f>IF($S234&lt;=0,1,$S234)</f>
        <v>1</v>
      </c>
      <c r="U234" s="333" t="str">
        <f>IF(AND($R234="PROBABILIDAD",$T234=1),$AH$2,IF(AND(R234="PROBABILIDAD",$T234=2),$AH$3,IF(AND($R234="PROBABILIDAD",$T234=3),$AH$4,IF(AND($R234="PROBABILIDAD",$T234=4),#REF!,IF(AND($R234="PROBABILIDAD",$T234=5),#REF!,$G234)))))</f>
        <v>(1) RARA VEZ</v>
      </c>
      <c r="V234" s="336" t="str">
        <f>IF(AND($R234="IMPACTO",$T234=1),$AG$2,IF(AND(R234="IMPACTO",$T234=2),$AG$3,IF(AND($R234="IMPACTO",$T234=3),$AG$4,IF(AND($R234="IMPACTO",$T234=4),$AG$5,IF(AND($R234="IMPACTO",$T234=5),$AG$6,I234)))))</f>
        <v>(3) MODERADO</v>
      </c>
      <c r="W234" s="259">
        <f t="shared" ref="W234" si="53">IF(R234="PROBABILIDAD",T234*J234,T234*H234)</f>
        <v>3</v>
      </c>
      <c r="X234" s="388" t="s">
        <v>329</v>
      </c>
      <c r="Y234" s="386">
        <v>2019</v>
      </c>
      <c r="Z234" s="316" t="s">
        <v>330</v>
      </c>
      <c r="AA234" s="227" t="s">
        <v>338</v>
      </c>
      <c r="AB234" s="369"/>
    </row>
    <row r="235" spans="1:28" ht="28">
      <c r="A235" s="228"/>
      <c r="B235" s="380"/>
      <c r="C235" s="228"/>
      <c r="D235" s="234"/>
      <c r="E235" s="228"/>
      <c r="F235" s="228"/>
      <c r="G235" s="231"/>
      <c r="H235" s="234"/>
      <c r="I235" s="231"/>
      <c r="J235" s="339"/>
      <c r="K235" s="263"/>
      <c r="L235" s="231"/>
      <c r="M235" s="75" t="s">
        <v>7</v>
      </c>
      <c r="N235" s="41" t="s">
        <v>11</v>
      </c>
      <c r="O235" s="84">
        <f>IF(N235="SÍ",5,"0")</f>
        <v>5</v>
      </c>
      <c r="P235" s="344"/>
      <c r="Q235" s="223"/>
      <c r="R235" s="255"/>
      <c r="S235" s="311"/>
      <c r="T235" s="314"/>
      <c r="U235" s="334"/>
      <c r="V235" s="337"/>
      <c r="W235" s="259"/>
      <c r="X235" s="388"/>
      <c r="Y235" s="319"/>
      <c r="Z235" s="319"/>
      <c r="AA235" s="228"/>
      <c r="AB235" s="370"/>
    </row>
    <row r="236" spans="1:28" ht="14">
      <c r="A236" s="228"/>
      <c r="B236" s="380"/>
      <c r="C236" s="228"/>
      <c r="D236" s="234"/>
      <c r="E236" s="228"/>
      <c r="F236" s="228"/>
      <c r="G236" s="231"/>
      <c r="H236" s="234"/>
      <c r="I236" s="231"/>
      <c r="J236" s="339"/>
      <c r="K236" s="268" t="str">
        <f>IF(AND(G234="(1) RARA VEZ",I234="(1) INSIGNIFICANTE"),"BAJA",IF(AND(G234="(1) RARA VEZ",I234="(2) MENOR"),"BAJA",IF(AND(G234="(2) IMPROBABLE",I234="(1) INSIGNIFICANTE"),"BAJA",IF(AND(G234="(3) POSIBLE",I234="(1) INSIGNIFICANTE"),"BAJA",IF(AND(G234="(4) PROBABLE",I234="(1) INSIGNIFICANTE"),"MODERADA",IF(AND(G234="(5) CASI SEGURO",I234="(1) INSIGNIFICANTE"),"ALTA",IF(AND(G234="(2) IMPROBABLE",I234="(2) MENOR"),"BAJA",IF(AND(G234="(3) POSIBLE",I234="(2) MENOR"),"MODERADA",IF(AND(G234="(4) PROBABLE",I234="(2) MENOR"),"ALTA",IF(AND(G234="(5) CASI SEGURO",I234="(2) MENOR"),"ALTA",IF(AND(G234="(1) RARA VEZ",I234="(3) MODERADO"),"MODERADA",IF(AND(G234="(2) IMPROBABLE",I234="(3) MODERADO"),"MODERADA",IF(AND(G234="(3) POSIBLE",I234="(3) MODERADO"),"ALTA",IF(AND(G234="(4) PROBABLE",I234="(3) MODERADO"),"ALTA",IF(AND(G234="(5) CASI SEGURO",I234="(3) MODERADO"),"EXTREMA",IF(AND(G234="(1) RARA VEZ",I234="(4) MAYOR"),"ALTA",IF(AND(G234="(2) IMPROBABLE",I234="(4) MAYOR"),"ALTA",IF(AND(G234="(3) POSIBLE",I234="(4) MAYOR"),"EXTREMA",IF(AND(G234="(4) PROBABLE",I234="(4) MAYOR"),"EXTREMA",IF(AND(G234="(5) CASI SEGURO",I234="(4) MAYOR"),"EXTREMA",IF(AND(G234="(1) RARA VEZ",I234="(5) CATASTRÓFICO"),"ALTA",IF(AND(G234="(2) IMPROBABLE",I234="(5) CATASTRÓFICO"),"EXTREMA",IF(AND(G234="(3) POSIBLE",I234="(5) CATASTRÓFICO"),"EXTREMA",IF(AND(G234="(4) PROBABLE",I234="(5) CATASTRÓFICO"),"EXTREMA",IF(AND(G234="(5) CASI SEGURO",I234="(5) CATASTRÓFICO"),"EXTREMA")))))))))))))))))))))))))</f>
        <v>ALTA</v>
      </c>
      <c r="L236" s="231"/>
      <c r="M236" s="77" t="s">
        <v>3</v>
      </c>
      <c r="N236" s="41" t="s">
        <v>12</v>
      </c>
      <c r="O236" s="84" t="str">
        <f>IF(N236="SÍ",15,"0")</f>
        <v>0</v>
      </c>
      <c r="P236" s="344"/>
      <c r="Q236" s="223"/>
      <c r="R236" s="255"/>
      <c r="S236" s="311"/>
      <c r="T236" s="314"/>
      <c r="U236" s="334"/>
      <c r="V236" s="337"/>
      <c r="W236" s="270" t="str">
        <f t="shared" ref="W236" si="54">IF(AND(U234="(1) RARA VEZ",V234="(1) INSIGNIFICANTE"),"BAJA",IF(AND(U234="(1) RARA VEZ",V234="(2) MENOR"),"BAJA",IF(AND(U234="(2) IMPROBABLE",V234="(1) INSIGNIFICANTE"),"BAJA",IF(AND(U234="(3) POSIBLE",V234="(1) INSIGNIFICANTE"),"BAJA",IF(AND(U234="(4) PROBABLE",V234="(1) INSIGNIFICANTE"),"MODERADA",IF(AND(U234="(5) CASI SEGURO",V234="(1) INSIGNIFICANTE"),"ALTA",IF(AND(U234="(2) IMPROBABLE",V234="(2) MENOR"),"BAJA",IF(AND(U234="(3) POSIBLE",V234="(2) MENOR"),"MODERADA",IF(AND(U234="(4) PROBABLE",V234="(2) MENOR"),"ALTA",IF(AND(U234="(5) CASI SEGURO",V234="(2) MENOR"),"ALTA",IF(AND(U234="(1) RARA VEZ",V234="(3) MODERADO"),"MODERADA",IF(AND(U234="(2) IMPROBABLE",V234="(3) MODERADO"),"MODERADA",IF(AND(U234="(3) POSIBLE",V234="(3) MODERADO"),"ALTA",IF(AND(U234="(4) PROBABLE",V234="(3) MODERADO"),"ALTA",IF(AND(U234="(5) CASI SEGURO",V234="(3) MODERADO"),"EXTREMA",IF(AND(U234="(1) RARA VEZ",V234="(4) MAYOR"),"ALTA",IF(AND(U234="(2) IMPROBABLE",V234="(4) MAYOR"),"ALTA",IF(AND(U234="(3) POSIBLE",V234="(4) MAYOR"),"EXTREMA",IF(AND(U234="(4) PROBABLE",V234="(4) MAYOR"),"EXTREMA",IF(AND(U234="(5) CASI SEGURO",V234="(4) MAYOR"),"EXTREMA",IF(AND(U234="(1) RARA VEZ",V234="(5) CATASTRÓFICO"),"ALTA",IF(AND(U234="(2) IMPROBABLE",V234="(5) CATASTRÓFICO"),"EXTREMA",IF(AND(U234="(3) POSIBLE",V234="(5) CATASTRÓFICO"),"EXTREMA",IF(AND(U234="(4) PROBABLE",V234="(5) CATASTRÓFICO"),"EXTREMA",IF(AND(U234="(5) CASI SEGURO",V234="(5) CATASTRÓFICO"),"EXTREMA")))))))))))))))))))))))))</f>
        <v>MODERADA</v>
      </c>
      <c r="X236" s="388"/>
      <c r="Y236" s="319"/>
      <c r="Z236" s="319"/>
      <c r="AA236" s="228"/>
      <c r="AB236" s="370"/>
    </row>
    <row r="237" spans="1:28" ht="14">
      <c r="A237" s="228"/>
      <c r="B237" s="380"/>
      <c r="C237" s="228"/>
      <c r="D237" s="234"/>
      <c r="E237" s="228"/>
      <c r="F237" s="228"/>
      <c r="G237" s="231"/>
      <c r="H237" s="234"/>
      <c r="I237" s="231"/>
      <c r="J237" s="339"/>
      <c r="K237" s="268"/>
      <c r="L237" s="231"/>
      <c r="M237" s="77" t="s">
        <v>4</v>
      </c>
      <c r="N237" s="41" t="s">
        <v>11</v>
      </c>
      <c r="O237" s="84">
        <f>IF(N237="SÍ",10,"0")</f>
        <v>10</v>
      </c>
      <c r="P237" s="344"/>
      <c r="Q237" s="223"/>
      <c r="R237" s="255"/>
      <c r="S237" s="311"/>
      <c r="T237" s="314"/>
      <c r="U237" s="334"/>
      <c r="V237" s="337"/>
      <c r="W237" s="271"/>
      <c r="X237" s="388"/>
      <c r="Y237" s="319"/>
      <c r="Z237" s="319"/>
      <c r="AA237" s="228"/>
      <c r="AB237" s="370"/>
    </row>
    <row r="238" spans="1:28" ht="28">
      <c r="A238" s="228"/>
      <c r="B238" s="380"/>
      <c r="C238" s="228"/>
      <c r="D238" s="234"/>
      <c r="E238" s="228"/>
      <c r="F238" s="228"/>
      <c r="G238" s="231"/>
      <c r="H238" s="234"/>
      <c r="I238" s="231"/>
      <c r="J238" s="339"/>
      <c r="K238" s="268"/>
      <c r="L238" s="231"/>
      <c r="M238" s="75" t="s">
        <v>36</v>
      </c>
      <c r="N238" s="41" t="s">
        <v>11</v>
      </c>
      <c r="O238" s="84">
        <f>IF(N238="SÍ",15,"0")</f>
        <v>15</v>
      </c>
      <c r="P238" s="344"/>
      <c r="Q238" s="223"/>
      <c r="R238" s="255"/>
      <c r="S238" s="311"/>
      <c r="T238" s="314"/>
      <c r="U238" s="334"/>
      <c r="V238" s="337"/>
      <c r="W238" s="271"/>
      <c r="X238" s="388"/>
      <c r="Y238" s="319"/>
      <c r="Z238" s="319"/>
      <c r="AA238" s="228"/>
      <c r="AB238" s="370"/>
    </row>
    <row r="239" spans="1:28" ht="28">
      <c r="A239" s="228"/>
      <c r="B239" s="380"/>
      <c r="C239" s="228"/>
      <c r="D239" s="234"/>
      <c r="E239" s="228"/>
      <c r="F239" s="228"/>
      <c r="G239" s="231"/>
      <c r="H239" s="234"/>
      <c r="I239" s="231"/>
      <c r="J239" s="339"/>
      <c r="K239" s="268"/>
      <c r="L239" s="231"/>
      <c r="M239" s="75" t="s">
        <v>5</v>
      </c>
      <c r="N239" s="41" t="s">
        <v>11</v>
      </c>
      <c r="O239" s="84">
        <f>IF(N239="SÍ",10,"0")</f>
        <v>10</v>
      </c>
      <c r="P239" s="344"/>
      <c r="Q239" s="223"/>
      <c r="R239" s="255"/>
      <c r="S239" s="311"/>
      <c r="T239" s="314"/>
      <c r="U239" s="334"/>
      <c r="V239" s="337"/>
      <c r="W239" s="271"/>
      <c r="X239" s="388"/>
      <c r="Y239" s="319"/>
      <c r="Z239" s="319"/>
      <c r="AA239" s="228"/>
      <c r="AB239" s="370"/>
    </row>
    <row r="240" spans="1:28" ht="56" customHeight="1">
      <c r="A240" s="228"/>
      <c r="B240" s="381"/>
      <c r="C240" s="229"/>
      <c r="D240" s="235"/>
      <c r="E240" s="229"/>
      <c r="F240" s="229"/>
      <c r="G240" s="232"/>
      <c r="H240" s="235"/>
      <c r="I240" s="232"/>
      <c r="J240" s="339"/>
      <c r="K240" s="269"/>
      <c r="L240" s="232"/>
      <c r="M240" s="78" t="s">
        <v>35</v>
      </c>
      <c r="N240" s="41" t="s">
        <v>11</v>
      </c>
      <c r="O240" s="84">
        <f>IF(N240="SÍ",30,"0")</f>
        <v>30</v>
      </c>
      <c r="P240" s="345"/>
      <c r="Q240" s="308"/>
      <c r="R240" s="309"/>
      <c r="S240" s="312"/>
      <c r="T240" s="315"/>
      <c r="U240" s="335"/>
      <c r="V240" s="338"/>
      <c r="W240" s="272"/>
      <c r="X240" s="389"/>
      <c r="Y240" s="319"/>
      <c r="Z240" s="393"/>
      <c r="AA240" s="229"/>
      <c r="AB240" s="370"/>
    </row>
    <row r="241" spans="1:28" ht="28" customHeight="1">
      <c r="A241" s="228"/>
      <c r="B241" s="379" t="s">
        <v>324</v>
      </c>
      <c r="C241" s="227" t="s">
        <v>343</v>
      </c>
      <c r="D241" s="227" t="s">
        <v>65</v>
      </c>
      <c r="E241" s="227" t="s">
        <v>344</v>
      </c>
      <c r="F241" s="227" t="s">
        <v>345</v>
      </c>
      <c r="G241" s="230" t="s">
        <v>14</v>
      </c>
      <c r="H241" s="233" t="str">
        <f>IF(G241="(1) RARA VEZ","1", IF(G241="(2) IMPROBABLE","2",IF(G241="(3) POSIBLE","3",IF(G241="(4) PROBABLE","4",IF(G241="(5) CASI SEGURO","5","")))))</f>
        <v>2</v>
      </c>
      <c r="I241" s="230" t="s">
        <v>66</v>
      </c>
      <c r="J241" s="339" t="str">
        <f>IF(I241="(1) INSIGNIFICANTE","1",IF(I241="(2) MENOR","2",IF(I241="(3) MODERADO","3",IF(I241="(4) MAYOR","4",IF(I241="(5) CATASTRÓFICO","5","")))))</f>
        <v>3</v>
      </c>
      <c r="K241" s="263">
        <f>+H241*J241</f>
        <v>6</v>
      </c>
      <c r="L241" s="230" t="s">
        <v>346</v>
      </c>
      <c r="M241" s="73" t="s">
        <v>6</v>
      </c>
      <c r="N241" s="41" t="s">
        <v>11</v>
      </c>
      <c r="O241" s="74">
        <f>IF(N241="SÍ",15,"0")</f>
        <v>15</v>
      </c>
      <c r="P241" s="343">
        <f>SUM(O241:O247)</f>
        <v>85</v>
      </c>
      <c r="Q241" s="222">
        <f>IF(AND(P241&gt;=0,P241&lt;=50),0,IF(AND(P241&gt;50,P241&lt;=75),1,IF(AND(P241&gt;75,P241&lt;=100),2,"REVISAR")))</f>
        <v>2</v>
      </c>
      <c r="R241" s="254" t="s">
        <v>8</v>
      </c>
      <c r="S241" s="310">
        <f>IF(R241="PROBABILIDAD",H241-Q241,J241-Q241)</f>
        <v>0</v>
      </c>
      <c r="T241" s="313">
        <f>IF($S241&lt;=0,1,$S241)</f>
        <v>1</v>
      </c>
      <c r="U241" s="333" t="str">
        <f>IF(AND($R241="PROBABILIDAD",$T241=1),$AH$2,IF(AND(R241="PROBABILIDAD",$T241=2),$AH$3,IF(AND($R241="PROBABILIDAD",$T241=3),$AH$4,IF(AND($R241="PROBABILIDAD",$T241=4),#REF!,IF(AND($R241="PROBABILIDAD",$T241=5),#REF!,$G241)))))</f>
        <v>(1) RARA VEZ</v>
      </c>
      <c r="V241" s="336" t="str">
        <f>IF(AND($R241="IMPACTO",$T241=1),$AG$2,IF(AND(R241="IMPACTO",$T241=2),$AG$3,IF(AND($R241="IMPACTO",$T241=3),$AG$4,IF(AND($R241="IMPACTO",$T241=4),$AG$5,IF(AND($R241="IMPACTO",$T241=5),$AG$6,I241)))))</f>
        <v>(3) MODERADO</v>
      </c>
      <c r="W241" s="259">
        <f t="shared" ref="W241" si="55">IF(R241="PROBABILIDAD",T241*J241,T241*H241)</f>
        <v>3</v>
      </c>
      <c r="X241" s="387" t="s">
        <v>347</v>
      </c>
      <c r="Y241" s="386">
        <v>2019</v>
      </c>
      <c r="Z241" s="317" t="s">
        <v>348</v>
      </c>
      <c r="AA241" s="317" t="s">
        <v>349</v>
      </c>
      <c r="AB241" s="369"/>
    </row>
    <row r="242" spans="1:28" ht="28">
      <c r="A242" s="228"/>
      <c r="B242" s="380"/>
      <c r="C242" s="228"/>
      <c r="D242" s="228"/>
      <c r="E242" s="228"/>
      <c r="F242" s="228"/>
      <c r="G242" s="231"/>
      <c r="H242" s="234"/>
      <c r="I242" s="231"/>
      <c r="J242" s="339"/>
      <c r="K242" s="263"/>
      <c r="L242" s="231"/>
      <c r="M242" s="75" t="s">
        <v>7</v>
      </c>
      <c r="N242" s="41" t="s">
        <v>11</v>
      </c>
      <c r="O242" s="84">
        <f>IF(N242="SÍ",5,"0")</f>
        <v>5</v>
      </c>
      <c r="P242" s="344"/>
      <c r="Q242" s="223"/>
      <c r="R242" s="255"/>
      <c r="S242" s="311"/>
      <c r="T242" s="314"/>
      <c r="U242" s="334"/>
      <c r="V242" s="337"/>
      <c r="W242" s="259"/>
      <c r="X242" s="388"/>
      <c r="Y242" s="319"/>
      <c r="Z242" s="317"/>
      <c r="AA242" s="228"/>
      <c r="AB242" s="370"/>
    </row>
    <row r="243" spans="1:28" ht="14">
      <c r="A243" s="228"/>
      <c r="B243" s="380"/>
      <c r="C243" s="228"/>
      <c r="D243" s="228"/>
      <c r="E243" s="228"/>
      <c r="F243" s="228"/>
      <c r="G243" s="231"/>
      <c r="H243" s="234"/>
      <c r="I243" s="231"/>
      <c r="J243" s="339"/>
      <c r="K243" s="268" t="str">
        <f>IF(AND(G241="(1) RARA VEZ",I241="(1) INSIGNIFICANTE"),"BAJA",IF(AND(G241="(1) RARA VEZ",I241="(2) MENOR"),"BAJA",IF(AND(G241="(2) IMPROBABLE",I241="(1) INSIGNIFICANTE"),"BAJA",IF(AND(G241="(3) POSIBLE",I241="(1) INSIGNIFICANTE"),"BAJA",IF(AND(G241="(4) PROBABLE",I241="(1) INSIGNIFICANTE"),"MODERADA",IF(AND(G241="(5) CASI SEGURO",I241="(1) INSIGNIFICANTE"),"ALTA",IF(AND(G241="(2) IMPROBABLE",I241="(2) MENOR"),"BAJA",IF(AND(G241="(3) POSIBLE",I241="(2) MENOR"),"MODERADA",IF(AND(G241="(4) PROBABLE",I241="(2) MENOR"),"ALTA",IF(AND(G241="(5) CASI SEGURO",I241="(2) MENOR"),"ALTA",IF(AND(G241="(1) RARA VEZ",I241="(3) MODERADO"),"MODERADA",IF(AND(G241="(2) IMPROBABLE",I241="(3) MODERADO"),"MODERADA",IF(AND(G241="(3) POSIBLE",I241="(3) MODERADO"),"ALTA",IF(AND(G241="(4) PROBABLE",I241="(3) MODERADO"),"ALTA",IF(AND(G241="(5) CASI SEGURO",I241="(3) MODERADO"),"EXTREMA",IF(AND(G241="(1) RARA VEZ",I241="(4) MAYOR"),"ALTA",IF(AND(G241="(2) IMPROBABLE",I241="(4) MAYOR"),"ALTA",IF(AND(G241="(3) POSIBLE",I241="(4) MAYOR"),"EXTREMA",IF(AND(G241="(4) PROBABLE",I241="(4) MAYOR"),"EXTREMA",IF(AND(G241="(5) CASI SEGURO",I241="(4) MAYOR"),"EXTREMA",IF(AND(G241="(1) RARA VEZ",I241="(5) CATASTRÓFICO"),"ALTA",IF(AND(G241="(2) IMPROBABLE",I241="(5) CATASTRÓFICO"),"EXTREMA",IF(AND(G241="(3) POSIBLE",I241="(5) CATASTRÓFICO"),"EXTREMA",IF(AND(G241="(4) PROBABLE",I241="(5) CATASTRÓFICO"),"EXTREMA",IF(AND(G241="(5) CASI SEGURO",I241="(5) CATASTRÓFICO"),"EXTREMA")))))))))))))))))))))))))</f>
        <v>MODERADA</v>
      </c>
      <c r="L243" s="231"/>
      <c r="M243" s="77" t="s">
        <v>3</v>
      </c>
      <c r="N243" s="41" t="s">
        <v>12</v>
      </c>
      <c r="O243" s="84" t="str">
        <f>IF(N243="SÍ",15,"0")</f>
        <v>0</v>
      </c>
      <c r="P243" s="344"/>
      <c r="Q243" s="223"/>
      <c r="R243" s="255"/>
      <c r="S243" s="311"/>
      <c r="T243" s="314"/>
      <c r="U243" s="334"/>
      <c r="V243" s="337"/>
      <c r="W243" s="270" t="str">
        <f t="shared" ref="W243" si="56">IF(AND(U241="(1) RARA VEZ",V241="(1) INSIGNIFICANTE"),"BAJA",IF(AND(U241="(1) RARA VEZ",V241="(2) MENOR"),"BAJA",IF(AND(U241="(2) IMPROBABLE",V241="(1) INSIGNIFICANTE"),"BAJA",IF(AND(U241="(3) POSIBLE",V241="(1) INSIGNIFICANTE"),"BAJA",IF(AND(U241="(4) PROBABLE",V241="(1) INSIGNIFICANTE"),"MODERADA",IF(AND(U241="(5) CASI SEGURO",V241="(1) INSIGNIFICANTE"),"ALTA",IF(AND(U241="(2) IMPROBABLE",V241="(2) MENOR"),"BAJA",IF(AND(U241="(3) POSIBLE",V241="(2) MENOR"),"MODERADA",IF(AND(U241="(4) PROBABLE",V241="(2) MENOR"),"ALTA",IF(AND(U241="(5) CASI SEGURO",V241="(2) MENOR"),"ALTA",IF(AND(U241="(1) RARA VEZ",V241="(3) MODERADO"),"MODERADA",IF(AND(U241="(2) IMPROBABLE",V241="(3) MODERADO"),"MODERADA",IF(AND(U241="(3) POSIBLE",V241="(3) MODERADO"),"ALTA",IF(AND(U241="(4) PROBABLE",V241="(3) MODERADO"),"ALTA",IF(AND(U241="(5) CASI SEGURO",V241="(3) MODERADO"),"EXTREMA",IF(AND(U241="(1) RARA VEZ",V241="(4) MAYOR"),"ALTA",IF(AND(U241="(2) IMPROBABLE",V241="(4) MAYOR"),"ALTA",IF(AND(U241="(3) POSIBLE",V241="(4) MAYOR"),"EXTREMA",IF(AND(U241="(4) PROBABLE",V241="(4) MAYOR"),"EXTREMA",IF(AND(U241="(5) CASI SEGURO",V241="(4) MAYOR"),"EXTREMA",IF(AND(U241="(1) RARA VEZ",V241="(5) CATASTRÓFICO"),"ALTA",IF(AND(U241="(2) IMPROBABLE",V241="(5) CATASTRÓFICO"),"EXTREMA",IF(AND(U241="(3) POSIBLE",V241="(5) CATASTRÓFICO"),"EXTREMA",IF(AND(U241="(4) PROBABLE",V241="(5) CATASTRÓFICO"),"EXTREMA",IF(AND(U241="(5) CASI SEGURO",V241="(5) CATASTRÓFICO"),"EXTREMA")))))))))))))))))))))))))</f>
        <v>MODERADA</v>
      </c>
      <c r="X243" s="388"/>
      <c r="Y243" s="319"/>
      <c r="Z243" s="317"/>
      <c r="AA243" s="228"/>
      <c r="AB243" s="370"/>
    </row>
    <row r="244" spans="1:28" ht="14">
      <c r="A244" s="228"/>
      <c r="B244" s="380"/>
      <c r="C244" s="228"/>
      <c r="D244" s="228"/>
      <c r="E244" s="228"/>
      <c r="F244" s="228"/>
      <c r="G244" s="231"/>
      <c r="H244" s="234"/>
      <c r="I244" s="231"/>
      <c r="J244" s="339"/>
      <c r="K244" s="268"/>
      <c r="L244" s="231"/>
      <c r="M244" s="77" t="s">
        <v>4</v>
      </c>
      <c r="N244" s="41" t="s">
        <v>11</v>
      </c>
      <c r="O244" s="84">
        <f>IF(N244="SÍ",10,"0")</f>
        <v>10</v>
      </c>
      <c r="P244" s="344"/>
      <c r="Q244" s="223"/>
      <c r="R244" s="255"/>
      <c r="S244" s="311"/>
      <c r="T244" s="314"/>
      <c r="U244" s="334"/>
      <c r="V244" s="337"/>
      <c r="W244" s="271"/>
      <c r="X244" s="388"/>
      <c r="Y244" s="319"/>
      <c r="Z244" s="317"/>
      <c r="AA244" s="228"/>
      <c r="AB244" s="370"/>
    </row>
    <row r="245" spans="1:28" ht="28">
      <c r="A245" s="228"/>
      <c r="B245" s="380"/>
      <c r="C245" s="228"/>
      <c r="D245" s="228"/>
      <c r="E245" s="228"/>
      <c r="F245" s="228"/>
      <c r="G245" s="231"/>
      <c r="H245" s="234"/>
      <c r="I245" s="231"/>
      <c r="J245" s="339"/>
      <c r="K245" s="268"/>
      <c r="L245" s="231"/>
      <c r="M245" s="75" t="s">
        <v>36</v>
      </c>
      <c r="N245" s="41" t="s">
        <v>11</v>
      </c>
      <c r="O245" s="84">
        <f>IF(N245="SÍ",15,"0")</f>
        <v>15</v>
      </c>
      <c r="P245" s="344"/>
      <c r="Q245" s="223"/>
      <c r="R245" s="255"/>
      <c r="S245" s="311"/>
      <c r="T245" s="314"/>
      <c r="U245" s="334"/>
      <c r="V245" s="337"/>
      <c r="W245" s="271"/>
      <c r="X245" s="388"/>
      <c r="Y245" s="319"/>
      <c r="Z245" s="317"/>
      <c r="AA245" s="228"/>
      <c r="AB245" s="370"/>
    </row>
    <row r="246" spans="1:28" ht="28">
      <c r="A246" s="228"/>
      <c r="B246" s="380"/>
      <c r="C246" s="228"/>
      <c r="D246" s="228"/>
      <c r="E246" s="228"/>
      <c r="F246" s="228"/>
      <c r="G246" s="231"/>
      <c r="H246" s="234"/>
      <c r="I246" s="231"/>
      <c r="J246" s="339"/>
      <c r="K246" s="268"/>
      <c r="L246" s="231"/>
      <c r="M246" s="75" t="s">
        <v>5</v>
      </c>
      <c r="N246" s="41" t="s">
        <v>11</v>
      </c>
      <c r="O246" s="84">
        <f>IF(N246="SÍ",10,"0")</f>
        <v>10</v>
      </c>
      <c r="P246" s="344"/>
      <c r="Q246" s="223"/>
      <c r="R246" s="255"/>
      <c r="S246" s="311"/>
      <c r="T246" s="314"/>
      <c r="U246" s="334"/>
      <c r="V246" s="337"/>
      <c r="W246" s="271"/>
      <c r="X246" s="388"/>
      <c r="Y246" s="319"/>
      <c r="Z246" s="317"/>
      <c r="AA246" s="228"/>
      <c r="AB246" s="370"/>
    </row>
    <row r="247" spans="1:28" ht="56" customHeight="1">
      <c r="A247" s="229"/>
      <c r="B247" s="381"/>
      <c r="C247" s="392"/>
      <c r="D247" s="392"/>
      <c r="E247" s="392"/>
      <c r="F247" s="392"/>
      <c r="G247" s="232"/>
      <c r="H247" s="235"/>
      <c r="I247" s="232"/>
      <c r="J247" s="339"/>
      <c r="K247" s="269"/>
      <c r="L247" s="398"/>
      <c r="M247" s="78" t="s">
        <v>35</v>
      </c>
      <c r="N247" s="41" t="s">
        <v>11</v>
      </c>
      <c r="O247" s="84">
        <f>IF(N247="SÍ",30,"0")</f>
        <v>30</v>
      </c>
      <c r="P247" s="345"/>
      <c r="Q247" s="308"/>
      <c r="R247" s="309"/>
      <c r="S247" s="312"/>
      <c r="T247" s="315"/>
      <c r="U247" s="335"/>
      <c r="V247" s="338"/>
      <c r="W247" s="272"/>
      <c r="X247" s="397"/>
      <c r="Y247" s="319"/>
      <c r="Z247" s="317"/>
      <c r="AA247" s="229"/>
      <c r="AB247" s="370"/>
    </row>
    <row r="248" spans="1:28" ht="28" customHeight="1">
      <c r="A248" s="426" t="s">
        <v>350</v>
      </c>
      <c r="B248" s="486" t="s">
        <v>351</v>
      </c>
      <c r="C248" s="434" t="s">
        <v>352</v>
      </c>
      <c r="D248" s="437" t="s">
        <v>67</v>
      </c>
      <c r="E248" s="420" t="s">
        <v>353</v>
      </c>
      <c r="F248" s="420" t="s">
        <v>354</v>
      </c>
      <c r="G248" s="394" t="s">
        <v>15</v>
      </c>
      <c r="H248" s="233" t="str">
        <f>IF(G248="(1) RARA VEZ","1", IF(G248="(2) IMPROBABLE","2",IF(G248="(3) POSIBLE","3",IF(G248="(4) PROBABLE","4",IF(G248="(5) CASI SEGURO","5","")))))</f>
        <v>3</v>
      </c>
      <c r="I248" s="230" t="s">
        <v>66</v>
      </c>
      <c r="J248" s="339" t="str">
        <f>IF(I248="(1) INSIGNIFICANTE","1",IF(I248="(2) MENOR","2",IF(I248="(3) MODERADO","3",IF(I248="(4) MAYOR","4",IF(I248="(5) CATASTRÓFICO","5","")))))</f>
        <v>3</v>
      </c>
      <c r="K248" s="263">
        <f t="shared" ref="K248" si="57">+H248*J248</f>
        <v>9</v>
      </c>
      <c r="L248" s="489" t="s">
        <v>355</v>
      </c>
      <c r="M248" s="73" t="s">
        <v>6</v>
      </c>
      <c r="N248" s="41" t="s">
        <v>11</v>
      </c>
      <c r="O248" s="74">
        <f>IF(N248="SÍ",15,"0")</f>
        <v>15</v>
      </c>
      <c r="P248" s="343">
        <f>SUM(O248:O254)</f>
        <v>30</v>
      </c>
      <c r="Q248" s="222">
        <f>IF(AND(P248&gt;=0,P248&lt;=50),0,IF(AND(P248&gt;50,P248&lt;=75),1,IF(AND(P248&gt;75,P248&lt;=100),2,"REVISAR")))</f>
        <v>0</v>
      </c>
      <c r="R248" s="254" t="s">
        <v>8</v>
      </c>
      <c r="S248" s="310">
        <f>IF(R248="PROBABILIDAD",H248-Q248,J248-Q248)</f>
        <v>3</v>
      </c>
      <c r="T248" s="313">
        <f>IF($S248&lt;=0,1,$S248)</f>
        <v>3</v>
      </c>
      <c r="U248" s="333" t="str">
        <f>IF(AND($R248="PROBABILIDAD",$T248=1),$AH$2,IF(AND(R248="PROBABILIDAD",$T248=2),$AH$3,IF(AND($R248="PROBABILIDAD",$T248=3),$AH$4,IF(AND($R248="PROBABILIDAD",$T248=4),#REF!,IF(AND($R248="PROBABILIDAD",$T248=5),#REF!,$G248)))))</f>
        <v>(3) POSIBLE</v>
      </c>
      <c r="V248" s="336" t="str">
        <f>IF(AND($R248="IMPACTO",$T248=1),$AG$2,IF(AND(R248="IMPACTO",$T248=2),$AG$3,IF(AND($R248="IMPACTO",$T248=3),$AG$4,IF(AND($R248="IMPACTO",$T248=4),$AG$5,IF(AND($R248="IMPACTO",$T248=5),$AG$6,I248)))))</f>
        <v>(3) MODERADO</v>
      </c>
      <c r="W248" s="259">
        <f t="shared" ref="W248" si="58">IF(R248="PROBABILIDAD",T248*J248,T248*H248)</f>
        <v>9</v>
      </c>
      <c r="X248" s="407" t="s">
        <v>356</v>
      </c>
      <c r="Y248" s="399" t="s">
        <v>357</v>
      </c>
      <c r="Z248" s="401" t="s">
        <v>358</v>
      </c>
      <c r="AA248" s="401" t="s">
        <v>359</v>
      </c>
      <c r="AB248" s="403"/>
    </row>
    <row r="249" spans="1:28" ht="28">
      <c r="A249" s="427"/>
      <c r="B249" s="487"/>
      <c r="C249" s="435"/>
      <c r="D249" s="427"/>
      <c r="E249" s="421"/>
      <c r="F249" s="421"/>
      <c r="G249" s="395"/>
      <c r="H249" s="234"/>
      <c r="I249" s="231"/>
      <c r="J249" s="339"/>
      <c r="K249" s="263"/>
      <c r="L249" s="490"/>
      <c r="M249" s="75" t="s">
        <v>7</v>
      </c>
      <c r="N249" s="41" t="s">
        <v>11</v>
      </c>
      <c r="O249" s="84">
        <f>IF(N249="SÍ",5,"0")</f>
        <v>5</v>
      </c>
      <c r="P249" s="344"/>
      <c r="Q249" s="223"/>
      <c r="R249" s="255"/>
      <c r="S249" s="311"/>
      <c r="T249" s="314"/>
      <c r="U249" s="334"/>
      <c r="V249" s="337"/>
      <c r="W249" s="259"/>
      <c r="X249" s="408"/>
      <c r="Y249" s="400"/>
      <c r="Z249" s="402"/>
      <c r="AA249" s="402"/>
      <c r="AB249" s="404"/>
    </row>
    <row r="250" spans="1:28" ht="14" customHeight="1">
      <c r="A250" s="427"/>
      <c r="B250" s="487"/>
      <c r="C250" s="435"/>
      <c r="D250" s="427"/>
      <c r="E250" s="421"/>
      <c r="F250" s="421"/>
      <c r="G250" s="395"/>
      <c r="H250" s="234"/>
      <c r="I250" s="231"/>
      <c r="J250" s="339"/>
      <c r="K250" s="268" t="str">
        <f t="shared" ref="K250" si="59">IF(AND(G248="(1) RARA VEZ",I248="(1) INSIGNIFICANTE"),"BAJA",IF(AND(G248="(1) RARA VEZ",I248="(2) MENOR"),"BAJA",IF(AND(G248="(2) IMPROBABLE",I248="(1) INSIGNIFICANTE"),"BAJA",IF(AND(G248="(3) POSIBLE",I248="(1) INSIGNIFICANTE"),"BAJA",IF(AND(G248="(4) PROBABLE",I248="(1) INSIGNIFICANTE"),"MODERADA",IF(AND(G248="(5) CASI SEGURO",I248="(1) INSIGNIFICANTE"),"ALTA",IF(AND(G248="(2) IMPROBABLE",I248="(2) MENOR"),"BAJA",IF(AND(G248="(3) POSIBLE",I248="(2) MENOR"),"MODERADA",IF(AND(G248="(4) PROBABLE",I248="(2) MENOR"),"ALTA",IF(AND(G248="(5) CASI SEGURO",I248="(2) MENOR"),"ALTA",IF(AND(G248="(1) RARA VEZ",I248="(3) MODERADO"),"MODERADA",IF(AND(G248="(2) IMPROBABLE",I248="(3) MODERADO"),"MODERADA",IF(AND(G248="(3) POSIBLE",I248="(3) MODERADO"),"ALTA",IF(AND(G248="(4) PROBABLE",I248="(3) MODERADO"),"ALTA",IF(AND(G248="(5) CASI SEGURO",I248="(3) MODERADO"),"EXTREMA",IF(AND(G248="(1) RARA VEZ",I248="(4) MAYOR"),"ALTA",IF(AND(G248="(2) IMPROBABLE",I248="(4) MAYOR"),"ALTA",IF(AND(G248="(3) POSIBLE",I248="(4) MAYOR"),"EXTREMA",IF(AND(G248="(4) PROBABLE",I248="(4) MAYOR"),"EXTREMA",IF(AND(G248="(5) CASI SEGURO",I248="(4) MAYOR"),"EXTREMA",IF(AND(G248="(1) RARA VEZ",I248="(5) CATASTRÓFICO"),"ALTA",IF(AND(G248="(2) IMPROBABLE",I248="(5) CATASTRÓFICO"),"EXTREMA",IF(AND(G248="(3) POSIBLE",I248="(5) CATASTRÓFICO"),"EXTREMA",IF(AND(G248="(4) PROBABLE",I248="(5) CATASTRÓFICO"),"EXTREMA",IF(AND(G248="(5) CASI SEGURO",I248="(5) CATASTRÓFICO"),"EXTREMA")))))))))))))))))))))))))</f>
        <v>ALTA</v>
      </c>
      <c r="L250" s="490"/>
      <c r="M250" s="77" t="s">
        <v>3</v>
      </c>
      <c r="N250" s="41" t="s">
        <v>12</v>
      </c>
      <c r="O250" s="84" t="str">
        <f>IF(N250="SÍ",15,"0")</f>
        <v>0</v>
      </c>
      <c r="P250" s="344"/>
      <c r="Q250" s="223"/>
      <c r="R250" s="255"/>
      <c r="S250" s="311"/>
      <c r="T250" s="314"/>
      <c r="U250" s="334"/>
      <c r="V250" s="337"/>
      <c r="W250" s="270" t="str">
        <f t="shared" ref="W250" si="60">IF(AND(U248="(1) RARA VEZ",V248="(1) INSIGNIFICANTE"),"BAJA",IF(AND(U248="(1) RARA VEZ",V248="(2) MENOR"),"BAJA",IF(AND(U248="(2) IMPROBABLE",V248="(1) INSIGNIFICANTE"),"BAJA",IF(AND(U248="(3) POSIBLE",V248="(1) INSIGNIFICANTE"),"BAJA",IF(AND(U248="(4) PROBABLE",V248="(1) INSIGNIFICANTE"),"MODERADA",IF(AND(U248="(5) CASI SEGURO",V248="(1) INSIGNIFICANTE"),"ALTA",IF(AND(U248="(2) IMPROBABLE",V248="(2) MENOR"),"BAJA",IF(AND(U248="(3) POSIBLE",V248="(2) MENOR"),"MODERADA",IF(AND(U248="(4) PROBABLE",V248="(2) MENOR"),"ALTA",IF(AND(U248="(5) CASI SEGURO",V248="(2) MENOR"),"ALTA",IF(AND(U248="(1) RARA VEZ",V248="(3) MODERADO"),"MODERADA",IF(AND(U248="(2) IMPROBABLE",V248="(3) MODERADO"),"MODERADA",IF(AND(U248="(3) POSIBLE",V248="(3) MODERADO"),"ALTA",IF(AND(U248="(4) PROBABLE",V248="(3) MODERADO"),"ALTA",IF(AND(U248="(5) CASI SEGURO",V248="(3) MODERADO"),"EXTREMA",IF(AND(U248="(1) RARA VEZ",V248="(4) MAYOR"),"ALTA",IF(AND(U248="(2) IMPROBABLE",V248="(4) MAYOR"),"ALTA",IF(AND(U248="(3) POSIBLE",V248="(4) MAYOR"),"EXTREMA",IF(AND(U248="(4) PROBABLE",V248="(4) MAYOR"),"EXTREMA",IF(AND(U248="(5) CASI SEGURO",V248="(4) MAYOR"),"EXTREMA",IF(AND(U248="(1) RARA VEZ",V248="(5) CATASTRÓFICO"),"ALTA",IF(AND(U248="(2) IMPROBABLE",V248="(5) CATASTRÓFICO"),"EXTREMA",IF(AND(U248="(3) POSIBLE",V248="(5) CATASTRÓFICO"),"EXTREMA",IF(AND(U248="(4) PROBABLE",V248="(5) CATASTRÓFICO"),"EXTREMA",IF(AND(U248="(5) CASI SEGURO",V248="(5) CATASTRÓFICO"),"EXTREMA")))))))))))))))))))))))))</f>
        <v>ALTA</v>
      </c>
      <c r="X250" s="408"/>
      <c r="Y250" s="400"/>
      <c r="Z250" s="402"/>
      <c r="AA250" s="402"/>
      <c r="AB250" s="404"/>
    </row>
    <row r="251" spans="1:28" ht="14" customHeight="1">
      <c r="A251" s="427"/>
      <c r="B251" s="487"/>
      <c r="C251" s="435"/>
      <c r="D251" s="427"/>
      <c r="E251" s="421"/>
      <c r="F251" s="421"/>
      <c r="G251" s="395"/>
      <c r="H251" s="234"/>
      <c r="I251" s="231"/>
      <c r="J251" s="339"/>
      <c r="K251" s="268"/>
      <c r="L251" s="490"/>
      <c r="M251" s="77" t="s">
        <v>4</v>
      </c>
      <c r="N251" s="41" t="s">
        <v>11</v>
      </c>
      <c r="O251" s="84">
        <f>IF(N251="SÍ",10,"0")</f>
        <v>10</v>
      </c>
      <c r="P251" s="344"/>
      <c r="Q251" s="223"/>
      <c r="R251" s="255"/>
      <c r="S251" s="311"/>
      <c r="T251" s="314"/>
      <c r="U251" s="334"/>
      <c r="V251" s="337"/>
      <c r="W251" s="271"/>
      <c r="X251" s="408"/>
      <c r="Y251" s="400"/>
      <c r="Z251" s="402"/>
      <c r="AA251" s="402"/>
      <c r="AB251" s="404"/>
    </row>
    <row r="252" spans="1:28" ht="28">
      <c r="A252" s="427"/>
      <c r="B252" s="487"/>
      <c r="C252" s="435"/>
      <c r="D252" s="427"/>
      <c r="E252" s="421"/>
      <c r="F252" s="421"/>
      <c r="G252" s="395"/>
      <c r="H252" s="234"/>
      <c r="I252" s="231"/>
      <c r="J252" s="339"/>
      <c r="K252" s="268"/>
      <c r="L252" s="490"/>
      <c r="M252" s="75" t="s">
        <v>36</v>
      </c>
      <c r="N252" s="41" t="s">
        <v>12</v>
      </c>
      <c r="O252" s="84" t="str">
        <f>IF(N252="SÍ",15,"0")</f>
        <v>0</v>
      </c>
      <c r="P252" s="344"/>
      <c r="Q252" s="223"/>
      <c r="R252" s="255"/>
      <c r="S252" s="311"/>
      <c r="T252" s="314"/>
      <c r="U252" s="334"/>
      <c r="V252" s="337"/>
      <c r="W252" s="271"/>
      <c r="X252" s="408"/>
      <c r="Y252" s="400"/>
      <c r="Z252" s="402"/>
      <c r="AA252" s="402"/>
      <c r="AB252" s="404"/>
    </row>
    <row r="253" spans="1:28" ht="28">
      <c r="A253" s="427"/>
      <c r="B253" s="487"/>
      <c r="C253" s="435"/>
      <c r="D253" s="427"/>
      <c r="E253" s="421"/>
      <c r="F253" s="421"/>
      <c r="G253" s="395"/>
      <c r="H253" s="234"/>
      <c r="I253" s="231"/>
      <c r="J253" s="339"/>
      <c r="K253" s="268"/>
      <c r="L253" s="490"/>
      <c r="M253" s="75" t="s">
        <v>5</v>
      </c>
      <c r="N253" s="41" t="s">
        <v>12</v>
      </c>
      <c r="O253" s="84" t="str">
        <f>IF(N253="SÍ",10,"0")</f>
        <v>0</v>
      </c>
      <c r="P253" s="344"/>
      <c r="Q253" s="223"/>
      <c r="R253" s="255"/>
      <c r="S253" s="311"/>
      <c r="T253" s="314"/>
      <c r="U253" s="334"/>
      <c r="V253" s="337"/>
      <c r="W253" s="271"/>
      <c r="X253" s="408"/>
      <c r="Y253" s="400"/>
      <c r="Z253" s="402"/>
      <c r="AA253" s="402"/>
      <c r="AB253" s="404"/>
    </row>
    <row r="254" spans="1:28" ht="56" customHeight="1">
      <c r="A254" s="427"/>
      <c r="B254" s="487"/>
      <c r="C254" s="436"/>
      <c r="D254" s="428"/>
      <c r="E254" s="438"/>
      <c r="F254" s="438"/>
      <c r="G254" s="396"/>
      <c r="H254" s="235"/>
      <c r="I254" s="232"/>
      <c r="J254" s="339"/>
      <c r="K254" s="269"/>
      <c r="L254" s="491"/>
      <c r="M254" s="78" t="s">
        <v>35</v>
      </c>
      <c r="N254" s="41" t="s">
        <v>12</v>
      </c>
      <c r="O254" s="84" t="str">
        <f>IF(N254="SÍ",30,"0")</f>
        <v>0</v>
      </c>
      <c r="P254" s="345"/>
      <c r="Q254" s="308"/>
      <c r="R254" s="309"/>
      <c r="S254" s="312"/>
      <c r="T254" s="315"/>
      <c r="U254" s="335"/>
      <c r="V254" s="338"/>
      <c r="W254" s="272"/>
      <c r="X254" s="409"/>
      <c r="Y254" s="400"/>
      <c r="Z254" s="402"/>
      <c r="AA254" s="402"/>
      <c r="AB254" s="405"/>
    </row>
    <row r="255" spans="1:28" ht="28" customHeight="1">
      <c r="A255" s="427"/>
      <c r="B255" s="487"/>
      <c r="C255" s="420" t="s">
        <v>360</v>
      </c>
      <c r="D255" s="437" t="s">
        <v>65</v>
      </c>
      <c r="E255" s="420" t="s">
        <v>361</v>
      </c>
      <c r="F255" s="495" t="s">
        <v>362</v>
      </c>
      <c r="G255" s="394" t="s">
        <v>13</v>
      </c>
      <c r="H255" s="233" t="str">
        <f>IF(G255="(1) RARA VEZ","1", IF(G255="(2) IMPROBABLE","2",IF(G255="(3) POSIBLE","3",IF(G255="(4) PROBABLE","4",IF(G255="(5) CASI SEGURO","5","")))))</f>
        <v>1</v>
      </c>
      <c r="I255" s="230" t="s">
        <v>69</v>
      </c>
      <c r="J255" s="339" t="str">
        <f>IF(I255="(1) INSIGNIFICANTE","1",IF(I255="(2) MENOR","2",IF(I255="(3) MODERADO","3",IF(I255="(4) MAYOR","4",IF(I255="(5) CATASTRÓFICO","5","")))))</f>
        <v>5</v>
      </c>
      <c r="K255" s="263">
        <f t="shared" ref="K255" si="61">+H255*J255</f>
        <v>5</v>
      </c>
      <c r="L255" s="489" t="s">
        <v>363</v>
      </c>
      <c r="M255" s="73" t="s">
        <v>6</v>
      </c>
      <c r="N255" s="41" t="s">
        <v>11</v>
      </c>
      <c r="O255" s="74">
        <f>IF(N255="SÍ",15,"0")</f>
        <v>15</v>
      </c>
      <c r="P255" s="343">
        <f>SUM(O255:O261)</f>
        <v>75</v>
      </c>
      <c r="Q255" s="222">
        <f>IF(AND(P255&gt;=0,P255&lt;=50),0,IF(AND(P255&gt;50,P255&lt;=75),1,IF(AND(P255&gt;75,P255&lt;=100),2,"REVISAR")))</f>
        <v>1</v>
      </c>
      <c r="R255" s="254" t="s">
        <v>9</v>
      </c>
      <c r="S255" s="310">
        <f>IF(R255="PROBABILIDAD",H255-Q255,J255-Q255)</f>
        <v>4</v>
      </c>
      <c r="T255" s="313">
        <f>IF($S255&lt;=0,1,$S255)</f>
        <v>4</v>
      </c>
      <c r="U255" s="333" t="str">
        <f>IF(AND($R255="PROBABILIDAD",$T255=1),$AH$2,IF(AND(R255="PROBABILIDAD",$T255=2),$AH$3,IF(AND($R255="PROBABILIDAD",$T255=3),$AH$4,IF(AND($R255="PROBABILIDAD",$T255=4),#REF!,IF(AND($R255="PROBABILIDAD",$T255=5),#REF!,$G255)))))</f>
        <v>(1) RARA VEZ</v>
      </c>
      <c r="V255" s="336" t="str">
        <f>IF(AND($R255="IMPACTO",$T255=1),$AG$2,IF(AND(R255="IMPACTO",$T255=2),$AG$3,IF(AND($R255="IMPACTO",$T255=3),$AG$4,IF(AND($R255="IMPACTO",$T255=4),$AG$5,IF(AND($R255="IMPACTO",$T255=5),$AG$6,I255)))))</f>
        <v>(4) MAYOR</v>
      </c>
      <c r="W255" s="259">
        <f t="shared" ref="W255" si="62">IF(R255="PROBABILIDAD",T255*J255,T255*H255)</f>
        <v>4</v>
      </c>
      <c r="X255" s="492" t="s">
        <v>364</v>
      </c>
      <c r="Y255" s="399" t="s">
        <v>357</v>
      </c>
      <c r="Z255" s="401" t="s">
        <v>365</v>
      </c>
      <c r="AA255" s="401" t="s">
        <v>366</v>
      </c>
      <c r="AB255" s="403"/>
    </row>
    <row r="256" spans="1:28" ht="28">
      <c r="A256" s="427"/>
      <c r="B256" s="487"/>
      <c r="C256" s="421"/>
      <c r="D256" s="427"/>
      <c r="E256" s="421"/>
      <c r="F256" s="496"/>
      <c r="G256" s="395"/>
      <c r="H256" s="234"/>
      <c r="I256" s="231"/>
      <c r="J256" s="339"/>
      <c r="K256" s="263"/>
      <c r="L256" s="490"/>
      <c r="M256" s="75" t="s">
        <v>7</v>
      </c>
      <c r="N256" s="41" t="s">
        <v>11</v>
      </c>
      <c r="O256" s="84">
        <f>IF(N256="SÍ",5,"0")</f>
        <v>5</v>
      </c>
      <c r="P256" s="344"/>
      <c r="Q256" s="223"/>
      <c r="R256" s="255"/>
      <c r="S256" s="311"/>
      <c r="T256" s="314"/>
      <c r="U256" s="334"/>
      <c r="V256" s="337"/>
      <c r="W256" s="259"/>
      <c r="X256" s="493"/>
      <c r="Y256" s="400"/>
      <c r="Z256" s="402"/>
      <c r="AA256" s="402"/>
      <c r="AB256" s="404"/>
    </row>
    <row r="257" spans="1:29" ht="14" customHeight="1">
      <c r="A257" s="427"/>
      <c r="B257" s="487"/>
      <c r="C257" s="421"/>
      <c r="D257" s="427"/>
      <c r="E257" s="421"/>
      <c r="F257" s="496"/>
      <c r="G257" s="395"/>
      <c r="H257" s="234"/>
      <c r="I257" s="231"/>
      <c r="J257" s="339"/>
      <c r="K257" s="268" t="str">
        <f t="shared" ref="K257" si="63">IF(AND(G255="(1) RARA VEZ",I255="(1) INSIGNIFICANTE"),"BAJA",IF(AND(G255="(1) RARA VEZ",I255="(2) MENOR"),"BAJA",IF(AND(G255="(2) IMPROBABLE",I255="(1) INSIGNIFICANTE"),"BAJA",IF(AND(G255="(3) POSIBLE",I255="(1) INSIGNIFICANTE"),"BAJA",IF(AND(G255="(4) PROBABLE",I255="(1) INSIGNIFICANTE"),"MODERADA",IF(AND(G255="(5) CASI SEGURO",I255="(1) INSIGNIFICANTE"),"ALTA",IF(AND(G255="(2) IMPROBABLE",I255="(2) MENOR"),"BAJA",IF(AND(G255="(3) POSIBLE",I255="(2) MENOR"),"MODERADA",IF(AND(G255="(4) PROBABLE",I255="(2) MENOR"),"ALTA",IF(AND(G255="(5) CASI SEGURO",I255="(2) MENOR"),"ALTA",IF(AND(G255="(1) RARA VEZ",I255="(3) MODERADO"),"MODERADA",IF(AND(G255="(2) IMPROBABLE",I255="(3) MODERADO"),"MODERADA",IF(AND(G255="(3) POSIBLE",I255="(3) MODERADO"),"ALTA",IF(AND(G255="(4) PROBABLE",I255="(3) MODERADO"),"ALTA",IF(AND(G255="(5) CASI SEGURO",I255="(3) MODERADO"),"EXTREMA",IF(AND(G255="(1) RARA VEZ",I255="(4) MAYOR"),"ALTA",IF(AND(G255="(2) IMPROBABLE",I255="(4) MAYOR"),"ALTA",IF(AND(G255="(3) POSIBLE",I255="(4) MAYOR"),"EXTREMA",IF(AND(G255="(4) PROBABLE",I255="(4) MAYOR"),"EXTREMA",IF(AND(G255="(5) CASI SEGURO",I255="(4) MAYOR"),"EXTREMA",IF(AND(G255="(1) RARA VEZ",I255="(5) CATASTRÓFICO"),"ALTA",IF(AND(G255="(2) IMPROBABLE",I255="(5) CATASTRÓFICO"),"EXTREMA",IF(AND(G255="(3) POSIBLE",I255="(5) CATASTRÓFICO"),"EXTREMA",IF(AND(G255="(4) PROBABLE",I255="(5) CATASTRÓFICO"),"EXTREMA",IF(AND(G255="(5) CASI SEGURO",I255="(5) CATASTRÓFICO"),"EXTREMA")))))))))))))))))))))))))</f>
        <v>ALTA</v>
      </c>
      <c r="L257" s="490"/>
      <c r="M257" s="77" t="s">
        <v>3</v>
      </c>
      <c r="N257" s="41" t="s">
        <v>12</v>
      </c>
      <c r="O257" s="84" t="str">
        <f>IF(N257="SÍ",15,"0")</f>
        <v>0</v>
      </c>
      <c r="P257" s="344"/>
      <c r="Q257" s="223"/>
      <c r="R257" s="255"/>
      <c r="S257" s="311"/>
      <c r="T257" s="314"/>
      <c r="U257" s="334"/>
      <c r="V257" s="337"/>
      <c r="W257" s="270" t="str">
        <f t="shared" ref="W257" si="64">IF(AND(U255="(1) RARA VEZ",V255="(1) INSIGNIFICANTE"),"BAJA",IF(AND(U255="(1) RARA VEZ",V255="(2) MENOR"),"BAJA",IF(AND(U255="(2) IMPROBABLE",V255="(1) INSIGNIFICANTE"),"BAJA",IF(AND(U255="(3) POSIBLE",V255="(1) INSIGNIFICANTE"),"BAJA",IF(AND(U255="(4) PROBABLE",V255="(1) INSIGNIFICANTE"),"MODERADA",IF(AND(U255="(5) CASI SEGURO",V255="(1) INSIGNIFICANTE"),"ALTA",IF(AND(U255="(2) IMPROBABLE",V255="(2) MENOR"),"BAJA",IF(AND(U255="(3) POSIBLE",V255="(2) MENOR"),"MODERADA",IF(AND(U255="(4) PROBABLE",V255="(2) MENOR"),"ALTA",IF(AND(U255="(5) CASI SEGURO",V255="(2) MENOR"),"ALTA",IF(AND(U255="(1) RARA VEZ",V255="(3) MODERADO"),"MODERADA",IF(AND(U255="(2) IMPROBABLE",V255="(3) MODERADO"),"MODERADA",IF(AND(U255="(3) POSIBLE",V255="(3) MODERADO"),"ALTA",IF(AND(U255="(4) PROBABLE",V255="(3) MODERADO"),"ALTA",IF(AND(U255="(5) CASI SEGURO",V255="(3) MODERADO"),"EXTREMA",IF(AND(U255="(1) RARA VEZ",V255="(4) MAYOR"),"ALTA",IF(AND(U255="(2) IMPROBABLE",V255="(4) MAYOR"),"ALTA",IF(AND(U255="(3) POSIBLE",V255="(4) MAYOR"),"EXTREMA",IF(AND(U255="(4) PROBABLE",V255="(4) MAYOR"),"EXTREMA",IF(AND(U255="(5) CASI SEGURO",V255="(4) MAYOR"),"EXTREMA",IF(AND(U255="(1) RARA VEZ",V255="(5) CATASTRÓFICO"),"ALTA",IF(AND(U255="(2) IMPROBABLE",V255="(5) CATASTRÓFICO"),"EXTREMA",IF(AND(U255="(3) POSIBLE",V255="(5) CATASTRÓFICO"),"EXTREMA",IF(AND(U255="(4) PROBABLE",V255="(5) CATASTRÓFICO"),"EXTREMA",IF(AND(U255="(5) CASI SEGURO",V255="(5) CATASTRÓFICO"),"EXTREMA")))))))))))))))))))))))))</f>
        <v>ALTA</v>
      </c>
      <c r="X257" s="493"/>
      <c r="Y257" s="400"/>
      <c r="Z257" s="402"/>
      <c r="AA257" s="402"/>
      <c r="AB257" s="404"/>
    </row>
    <row r="258" spans="1:29" ht="14" customHeight="1">
      <c r="A258" s="427"/>
      <c r="B258" s="487"/>
      <c r="C258" s="421"/>
      <c r="D258" s="427"/>
      <c r="E258" s="421"/>
      <c r="F258" s="496"/>
      <c r="G258" s="395"/>
      <c r="H258" s="234"/>
      <c r="I258" s="231"/>
      <c r="J258" s="339"/>
      <c r="K258" s="268"/>
      <c r="L258" s="490"/>
      <c r="M258" s="77" t="s">
        <v>4</v>
      </c>
      <c r="N258" s="41" t="s">
        <v>11</v>
      </c>
      <c r="O258" s="84">
        <f>IF(N258="SÍ",10,"0")</f>
        <v>10</v>
      </c>
      <c r="P258" s="344"/>
      <c r="Q258" s="223"/>
      <c r="R258" s="255"/>
      <c r="S258" s="311"/>
      <c r="T258" s="314"/>
      <c r="U258" s="334"/>
      <c r="V258" s="337"/>
      <c r="W258" s="271"/>
      <c r="X258" s="493"/>
      <c r="Y258" s="400"/>
      <c r="Z258" s="402"/>
      <c r="AA258" s="402"/>
      <c r="AB258" s="404"/>
    </row>
    <row r="259" spans="1:29" ht="28">
      <c r="A259" s="427"/>
      <c r="B259" s="487"/>
      <c r="C259" s="421"/>
      <c r="D259" s="427"/>
      <c r="E259" s="421"/>
      <c r="F259" s="496"/>
      <c r="G259" s="395"/>
      <c r="H259" s="234"/>
      <c r="I259" s="231"/>
      <c r="J259" s="339"/>
      <c r="K259" s="268"/>
      <c r="L259" s="490"/>
      <c r="M259" s="75" t="s">
        <v>36</v>
      </c>
      <c r="N259" s="41" t="s">
        <v>11</v>
      </c>
      <c r="O259" s="84">
        <f>IF(N259="SÍ",15,"0")</f>
        <v>15</v>
      </c>
      <c r="P259" s="344"/>
      <c r="Q259" s="223"/>
      <c r="R259" s="255"/>
      <c r="S259" s="311"/>
      <c r="T259" s="314"/>
      <c r="U259" s="334"/>
      <c r="V259" s="337"/>
      <c r="W259" s="271"/>
      <c r="X259" s="493"/>
      <c r="Y259" s="400"/>
      <c r="Z259" s="402"/>
      <c r="AA259" s="402"/>
      <c r="AB259" s="404"/>
    </row>
    <row r="260" spans="1:29" ht="28">
      <c r="A260" s="427"/>
      <c r="B260" s="487"/>
      <c r="C260" s="421"/>
      <c r="D260" s="427"/>
      <c r="E260" s="421"/>
      <c r="F260" s="496"/>
      <c r="G260" s="395"/>
      <c r="H260" s="234"/>
      <c r="I260" s="231"/>
      <c r="J260" s="339"/>
      <c r="K260" s="268"/>
      <c r="L260" s="490"/>
      <c r="M260" s="75" t="s">
        <v>5</v>
      </c>
      <c r="N260" s="41" t="s">
        <v>12</v>
      </c>
      <c r="O260" s="84" t="str">
        <f>IF(N260="SÍ",10,"0")</f>
        <v>0</v>
      </c>
      <c r="P260" s="344"/>
      <c r="Q260" s="223"/>
      <c r="R260" s="255"/>
      <c r="S260" s="311"/>
      <c r="T260" s="314"/>
      <c r="U260" s="334"/>
      <c r="V260" s="337"/>
      <c r="W260" s="271"/>
      <c r="X260" s="493"/>
      <c r="Y260" s="400"/>
      <c r="Z260" s="402"/>
      <c r="AA260" s="402"/>
      <c r="AB260" s="404"/>
    </row>
    <row r="261" spans="1:29" ht="56" customHeight="1">
      <c r="A261" s="427"/>
      <c r="B261" s="487"/>
      <c r="C261" s="438"/>
      <c r="D261" s="428"/>
      <c r="E261" s="438"/>
      <c r="F261" s="497"/>
      <c r="G261" s="396"/>
      <c r="H261" s="235"/>
      <c r="I261" s="232"/>
      <c r="J261" s="339"/>
      <c r="K261" s="269"/>
      <c r="L261" s="491"/>
      <c r="M261" s="78" t="s">
        <v>35</v>
      </c>
      <c r="N261" s="41" t="s">
        <v>11</v>
      </c>
      <c r="O261" s="84">
        <f>IF(N261="SÍ",30,"0")</f>
        <v>30</v>
      </c>
      <c r="P261" s="345"/>
      <c r="Q261" s="308"/>
      <c r="R261" s="309"/>
      <c r="S261" s="312"/>
      <c r="T261" s="315"/>
      <c r="U261" s="335"/>
      <c r="V261" s="338"/>
      <c r="W261" s="272"/>
      <c r="X261" s="494"/>
      <c r="Y261" s="400"/>
      <c r="Z261" s="402"/>
      <c r="AA261" s="402"/>
      <c r="AB261" s="405"/>
    </row>
    <row r="262" spans="1:29" ht="28" customHeight="1">
      <c r="A262" s="427"/>
      <c r="B262" s="487"/>
      <c r="C262" s="434" t="s">
        <v>367</v>
      </c>
      <c r="D262" s="437" t="s">
        <v>67</v>
      </c>
      <c r="E262" s="420" t="s">
        <v>368</v>
      </c>
      <c r="F262" s="434" t="s">
        <v>369</v>
      </c>
      <c r="G262" s="394" t="s">
        <v>15</v>
      </c>
      <c r="H262" s="233" t="str">
        <f>IF(G262="(1) RARA VEZ","1", IF(G262="(2) IMPROBABLE","2",IF(G262="(3) POSIBLE","3",IF(G262="(4) PROBABLE","4",IF(G262="(5) CASI SEGURO","5","")))))</f>
        <v>3</v>
      </c>
      <c r="I262" s="230" t="s">
        <v>69</v>
      </c>
      <c r="J262" s="339" t="str">
        <f>IF(I262="(1) INSIGNIFICANTE","1",IF(I262="(2) MENOR","2",IF(I262="(3) MODERADO","3",IF(I262="(4) MAYOR","4",IF(I262="(5) CATASTRÓFICO","5","")))))</f>
        <v>5</v>
      </c>
      <c r="K262" s="263">
        <f t="shared" ref="K262" si="65">+H262*J262</f>
        <v>15</v>
      </c>
      <c r="L262" s="431" t="s">
        <v>370</v>
      </c>
      <c r="M262" s="73" t="s">
        <v>6</v>
      </c>
      <c r="N262" s="41" t="s">
        <v>11</v>
      </c>
      <c r="O262" s="74">
        <f>IF(N262="SÍ",15,"0")</f>
        <v>15</v>
      </c>
      <c r="P262" s="343">
        <f>SUM(O262:O268)</f>
        <v>25</v>
      </c>
      <c r="Q262" s="222">
        <f>IF(AND(P262&gt;=0,P262&lt;=50),0,IF(AND(P262&gt;50,P262&lt;=75),1,IF(AND(P262&gt;75,P262&lt;=100),2,"REVISAR")))</f>
        <v>0</v>
      </c>
      <c r="R262" s="254" t="s">
        <v>9</v>
      </c>
      <c r="S262" s="310">
        <f>IF(R262="PROBABILIDAD",H262-Q262,J262-Q262)</f>
        <v>5</v>
      </c>
      <c r="T262" s="313">
        <f>IF($S262&lt;=0,1,$S262)</f>
        <v>5</v>
      </c>
      <c r="U262" s="333" t="str">
        <f>IF(AND($R262="PROBABILIDAD",$T262=1),$AH$2,IF(AND(R262="PROBABILIDAD",$T262=2),$AH$3,IF(AND($R262="PROBABILIDAD",$T262=3),$AH$4,IF(AND($R262="PROBABILIDAD",$T262=4),#REF!,IF(AND($R262="PROBABILIDAD",$T262=5),#REF!,$G262)))))</f>
        <v>(3) POSIBLE</v>
      </c>
      <c r="V262" s="336" t="str">
        <f>IF(AND($R262="IMPACTO",$T262=1),$AG$2,IF(AND(R262="IMPACTO",$T262=2),$AG$3,IF(AND($R262="IMPACTO",$T262=3),$AG$4,IF(AND($R262="IMPACTO",$T262=4),$AG$5,IF(AND($R262="IMPACTO",$T262=5),$AG$6,I262)))))</f>
        <v>(5) CATASTRÓFICO</v>
      </c>
      <c r="W262" s="259">
        <f t="shared" ref="W262" si="66">IF(R262="PROBABILIDAD",T262*J262,T262*H262)</f>
        <v>15</v>
      </c>
      <c r="X262" s="407" t="s">
        <v>371</v>
      </c>
      <c r="Y262" s="417" t="s">
        <v>357</v>
      </c>
      <c r="Z262" s="420" t="s">
        <v>372</v>
      </c>
      <c r="AA262" s="420" t="s">
        <v>373</v>
      </c>
      <c r="AB262" s="403"/>
    </row>
    <row r="263" spans="1:29" ht="28">
      <c r="A263" s="427"/>
      <c r="B263" s="487"/>
      <c r="C263" s="435"/>
      <c r="D263" s="427"/>
      <c r="E263" s="421"/>
      <c r="F263" s="435"/>
      <c r="G263" s="395"/>
      <c r="H263" s="234"/>
      <c r="I263" s="231"/>
      <c r="J263" s="339"/>
      <c r="K263" s="263"/>
      <c r="L263" s="432"/>
      <c r="M263" s="75" t="s">
        <v>7</v>
      </c>
      <c r="N263" s="41" t="s">
        <v>12</v>
      </c>
      <c r="O263" s="84" t="str">
        <f>IF(N263="SÍ",5,"0")</f>
        <v>0</v>
      </c>
      <c r="P263" s="344"/>
      <c r="Q263" s="223"/>
      <c r="R263" s="255"/>
      <c r="S263" s="311"/>
      <c r="T263" s="314"/>
      <c r="U263" s="334"/>
      <c r="V263" s="337"/>
      <c r="W263" s="259"/>
      <c r="X263" s="408"/>
      <c r="Y263" s="418"/>
      <c r="Z263" s="421"/>
      <c r="AA263" s="421"/>
      <c r="AB263" s="424"/>
    </row>
    <row r="264" spans="1:29" ht="14" customHeight="1">
      <c r="A264" s="427"/>
      <c r="B264" s="487"/>
      <c r="C264" s="435"/>
      <c r="D264" s="427"/>
      <c r="E264" s="421"/>
      <c r="F264" s="435"/>
      <c r="G264" s="395"/>
      <c r="H264" s="234"/>
      <c r="I264" s="231"/>
      <c r="J264" s="339"/>
      <c r="K264" s="268" t="str">
        <f t="shared" ref="K264" si="67">IF(AND(G262="(1) RARA VEZ",I262="(1) INSIGNIFICANTE"),"BAJA",IF(AND(G262="(1) RARA VEZ",I262="(2) MENOR"),"BAJA",IF(AND(G262="(2) IMPROBABLE",I262="(1) INSIGNIFICANTE"),"BAJA",IF(AND(G262="(3) POSIBLE",I262="(1) INSIGNIFICANTE"),"BAJA",IF(AND(G262="(4) PROBABLE",I262="(1) INSIGNIFICANTE"),"MODERADA",IF(AND(G262="(5) CASI SEGURO",I262="(1) INSIGNIFICANTE"),"ALTA",IF(AND(G262="(2) IMPROBABLE",I262="(2) MENOR"),"BAJA",IF(AND(G262="(3) POSIBLE",I262="(2) MENOR"),"MODERADA",IF(AND(G262="(4) PROBABLE",I262="(2) MENOR"),"ALTA",IF(AND(G262="(5) CASI SEGURO",I262="(2) MENOR"),"ALTA",IF(AND(G262="(1) RARA VEZ",I262="(3) MODERADO"),"MODERADA",IF(AND(G262="(2) IMPROBABLE",I262="(3) MODERADO"),"MODERADA",IF(AND(G262="(3) POSIBLE",I262="(3) MODERADO"),"ALTA",IF(AND(G262="(4) PROBABLE",I262="(3) MODERADO"),"ALTA",IF(AND(G262="(5) CASI SEGURO",I262="(3) MODERADO"),"EXTREMA",IF(AND(G262="(1) RARA VEZ",I262="(4) MAYOR"),"ALTA",IF(AND(G262="(2) IMPROBABLE",I262="(4) MAYOR"),"ALTA",IF(AND(G262="(3) POSIBLE",I262="(4) MAYOR"),"EXTREMA",IF(AND(G262="(4) PROBABLE",I262="(4) MAYOR"),"EXTREMA",IF(AND(G262="(5) CASI SEGURO",I262="(4) MAYOR"),"EXTREMA",IF(AND(G262="(1) RARA VEZ",I262="(5) CATASTRÓFICO"),"ALTA",IF(AND(G262="(2) IMPROBABLE",I262="(5) CATASTRÓFICO"),"EXTREMA",IF(AND(G262="(3) POSIBLE",I262="(5) CATASTRÓFICO"),"EXTREMA",IF(AND(G262="(4) PROBABLE",I262="(5) CATASTRÓFICO"),"EXTREMA",IF(AND(G262="(5) CASI SEGURO",I262="(5) CATASTRÓFICO"),"EXTREMA")))))))))))))))))))))))))</f>
        <v>EXTREMA</v>
      </c>
      <c r="L264" s="432"/>
      <c r="M264" s="77" t="s">
        <v>3</v>
      </c>
      <c r="N264" s="41" t="s">
        <v>12</v>
      </c>
      <c r="O264" s="84" t="str">
        <f>IF(N264="SÍ",15,"0")</f>
        <v>0</v>
      </c>
      <c r="P264" s="344"/>
      <c r="Q264" s="223"/>
      <c r="R264" s="255"/>
      <c r="S264" s="311"/>
      <c r="T264" s="314"/>
      <c r="U264" s="334"/>
      <c r="V264" s="337"/>
      <c r="W264" s="270" t="str">
        <f t="shared" ref="W264" si="68">IF(AND(U262="(1) RARA VEZ",V262="(1) INSIGNIFICANTE"),"BAJA",IF(AND(U262="(1) RARA VEZ",V262="(2) MENOR"),"BAJA",IF(AND(U262="(2) IMPROBABLE",V262="(1) INSIGNIFICANTE"),"BAJA",IF(AND(U262="(3) POSIBLE",V262="(1) INSIGNIFICANTE"),"BAJA",IF(AND(U262="(4) PROBABLE",V262="(1) INSIGNIFICANTE"),"MODERADA",IF(AND(U262="(5) CASI SEGURO",V262="(1) INSIGNIFICANTE"),"ALTA",IF(AND(U262="(2) IMPROBABLE",V262="(2) MENOR"),"BAJA",IF(AND(U262="(3) POSIBLE",V262="(2) MENOR"),"MODERADA",IF(AND(U262="(4) PROBABLE",V262="(2) MENOR"),"ALTA",IF(AND(U262="(5) CASI SEGURO",V262="(2) MENOR"),"ALTA",IF(AND(U262="(1) RARA VEZ",V262="(3) MODERADO"),"MODERADA",IF(AND(U262="(2) IMPROBABLE",V262="(3) MODERADO"),"MODERADA",IF(AND(U262="(3) POSIBLE",V262="(3) MODERADO"),"ALTA",IF(AND(U262="(4) PROBABLE",V262="(3) MODERADO"),"ALTA",IF(AND(U262="(5) CASI SEGURO",V262="(3) MODERADO"),"EXTREMA",IF(AND(U262="(1) RARA VEZ",V262="(4) MAYOR"),"ALTA",IF(AND(U262="(2) IMPROBABLE",V262="(4) MAYOR"),"ALTA",IF(AND(U262="(3) POSIBLE",V262="(4) MAYOR"),"EXTREMA",IF(AND(U262="(4) PROBABLE",V262="(4) MAYOR"),"EXTREMA",IF(AND(U262="(5) CASI SEGURO",V262="(4) MAYOR"),"EXTREMA",IF(AND(U262="(1) RARA VEZ",V262="(5) CATASTRÓFICO"),"ALTA",IF(AND(U262="(2) IMPROBABLE",V262="(5) CATASTRÓFICO"),"EXTREMA",IF(AND(U262="(3) POSIBLE",V262="(5) CATASTRÓFICO"),"EXTREMA",IF(AND(U262="(4) PROBABLE",V262="(5) CATASTRÓFICO"),"EXTREMA",IF(AND(U262="(5) CASI SEGURO",V262="(5) CATASTRÓFICO"),"EXTREMA")))))))))))))))))))))))))</f>
        <v>EXTREMA</v>
      </c>
      <c r="X264" s="408"/>
      <c r="Y264" s="418"/>
      <c r="Z264" s="421"/>
      <c r="AA264" s="421"/>
      <c r="AB264" s="424"/>
    </row>
    <row r="265" spans="1:29" ht="14" customHeight="1">
      <c r="A265" s="427"/>
      <c r="B265" s="487"/>
      <c r="C265" s="435"/>
      <c r="D265" s="427"/>
      <c r="E265" s="421"/>
      <c r="F265" s="435"/>
      <c r="G265" s="395"/>
      <c r="H265" s="234"/>
      <c r="I265" s="231"/>
      <c r="J265" s="339"/>
      <c r="K265" s="268"/>
      <c r="L265" s="432"/>
      <c r="M265" s="77" t="s">
        <v>4</v>
      </c>
      <c r="N265" s="41" t="s">
        <v>11</v>
      </c>
      <c r="O265" s="84">
        <f>IF(N265="SÍ",10,"0")</f>
        <v>10</v>
      </c>
      <c r="P265" s="344"/>
      <c r="Q265" s="223"/>
      <c r="R265" s="255"/>
      <c r="S265" s="311"/>
      <c r="T265" s="314"/>
      <c r="U265" s="334"/>
      <c r="V265" s="337"/>
      <c r="W265" s="271"/>
      <c r="X265" s="408"/>
      <c r="Y265" s="418"/>
      <c r="Z265" s="421"/>
      <c r="AA265" s="421"/>
      <c r="AB265" s="424"/>
    </row>
    <row r="266" spans="1:29" ht="28">
      <c r="A266" s="427"/>
      <c r="B266" s="487"/>
      <c r="C266" s="435"/>
      <c r="D266" s="427"/>
      <c r="E266" s="421"/>
      <c r="F266" s="435"/>
      <c r="G266" s="395"/>
      <c r="H266" s="234"/>
      <c r="I266" s="231"/>
      <c r="J266" s="339"/>
      <c r="K266" s="268"/>
      <c r="L266" s="432"/>
      <c r="M266" s="75" t="s">
        <v>36</v>
      </c>
      <c r="N266" s="41" t="s">
        <v>12</v>
      </c>
      <c r="O266" s="84" t="str">
        <f>IF(N266="SÍ",15,"0")</f>
        <v>0</v>
      </c>
      <c r="P266" s="344"/>
      <c r="Q266" s="223"/>
      <c r="R266" s="255"/>
      <c r="S266" s="311"/>
      <c r="T266" s="314"/>
      <c r="U266" s="334"/>
      <c r="V266" s="337"/>
      <c r="W266" s="271"/>
      <c r="X266" s="408"/>
      <c r="Y266" s="418"/>
      <c r="Z266" s="421"/>
      <c r="AA266" s="421"/>
      <c r="AB266" s="424"/>
    </row>
    <row r="267" spans="1:29" ht="28">
      <c r="A267" s="427"/>
      <c r="B267" s="487"/>
      <c r="C267" s="435"/>
      <c r="D267" s="427"/>
      <c r="E267" s="421"/>
      <c r="F267" s="435"/>
      <c r="G267" s="395"/>
      <c r="H267" s="234"/>
      <c r="I267" s="231"/>
      <c r="J267" s="339"/>
      <c r="K267" s="268"/>
      <c r="L267" s="432"/>
      <c r="M267" s="75" t="s">
        <v>5</v>
      </c>
      <c r="N267" s="41" t="s">
        <v>12</v>
      </c>
      <c r="O267" s="84" t="str">
        <f>IF(N267="SÍ",10,"0")</f>
        <v>0</v>
      </c>
      <c r="P267" s="344"/>
      <c r="Q267" s="223"/>
      <c r="R267" s="255"/>
      <c r="S267" s="311"/>
      <c r="T267" s="314"/>
      <c r="U267" s="334"/>
      <c r="V267" s="337"/>
      <c r="W267" s="271"/>
      <c r="X267" s="408"/>
      <c r="Y267" s="418"/>
      <c r="Z267" s="421"/>
      <c r="AA267" s="421"/>
      <c r="AB267" s="424"/>
    </row>
    <row r="268" spans="1:29" ht="57" customHeight="1" thickBot="1">
      <c r="A268" s="428"/>
      <c r="B268" s="488"/>
      <c r="C268" s="436"/>
      <c r="D268" s="428"/>
      <c r="E268" s="438"/>
      <c r="F268" s="436"/>
      <c r="G268" s="396"/>
      <c r="H268" s="235"/>
      <c r="I268" s="232"/>
      <c r="J268" s="339"/>
      <c r="K268" s="269"/>
      <c r="L268" s="433"/>
      <c r="M268" s="78" t="s">
        <v>35</v>
      </c>
      <c r="N268" s="41" t="s">
        <v>12</v>
      </c>
      <c r="O268" s="84" t="str">
        <f>IF(N268="SÍ",30,"0")</f>
        <v>0</v>
      </c>
      <c r="P268" s="345"/>
      <c r="Q268" s="308"/>
      <c r="R268" s="309"/>
      <c r="S268" s="312"/>
      <c r="T268" s="315"/>
      <c r="U268" s="335"/>
      <c r="V268" s="338"/>
      <c r="W268" s="272"/>
      <c r="X268" s="416"/>
      <c r="Y268" s="419"/>
      <c r="Z268" s="422"/>
      <c r="AA268" s="423"/>
      <c r="AB268" s="425"/>
    </row>
    <row r="269" spans="1:29" ht="24" customHeight="1">
      <c r="A269" s="476" t="s">
        <v>374</v>
      </c>
      <c r="B269" s="476" t="s">
        <v>453</v>
      </c>
      <c r="C269" s="482" t="s">
        <v>375</v>
      </c>
      <c r="D269" s="485" t="s">
        <v>67</v>
      </c>
      <c r="E269" s="482" t="s">
        <v>376</v>
      </c>
      <c r="F269" s="482" t="s">
        <v>377</v>
      </c>
      <c r="G269" s="230" t="s">
        <v>14</v>
      </c>
      <c r="H269" s="233" t="str">
        <f>IF(G269="(1) RARA VEZ","1", IF(G269="(2) IMPROBABLE","2",IF(G269="(3) POSIBLE","3",IF(G269="(4) PROBABLE","4",IF(G269="(5) CASI SEGURO","5","")))))</f>
        <v>2</v>
      </c>
      <c r="I269" s="230" t="s">
        <v>66</v>
      </c>
      <c r="J269" s="339" t="str">
        <f>IF(I269="(1) INSIGNIFICANTE","1",IF(I269="(2) MENOR","2",IF(I269="(3) MODERADO","3",IF(I269="(4) MAYOR","4",IF(I269="(5) CATASTRÓFICO","5","")))))</f>
        <v>3</v>
      </c>
      <c r="K269" s="263">
        <f t="shared" ref="K269" si="69">+H269*J269</f>
        <v>6</v>
      </c>
      <c r="L269" s="230" t="s">
        <v>378</v>
      </c>
      <c r="M269" s="73" t="s">
        <v>6</v>
      </c>
      <c r="N269" s="41" t="s">
        <v>156</v>
      </c>
      <c r="O269" s="74" t="str">
        <f>IF(N269="SÍ",15,"0")</f>
        <v>0</v>
      </c>
      <c r="P269" s="343">
        <f>SUM(O269:O275)</f>
        <v>65</v>
      </c>
      <c r="Q269" s="222">
        <f>IF(AND(P269&gt;=0,P269&lt;=50),0,IF(AND(P269&gt;50,P269&lt;=75),1,IF(AND(P269&gt;75,P269&lt;=100),2,"REVISAR")))</f>
        <v>1</v>
      </c>
      <c r="R269" s="254" t="s">
        <v>9</v>
      </c>
      <c r="S269" s="310">
        <f>IF(R269="PROBABILIDAD",H269-Q269,J269-Q269)</f>
        <v>2</v>
      </c>
      <c r="T269" s="313">
        <f>IF($S269&lt;=0,1,$S269)</f>
        <v>2</v>
      </c>
      <c r="U269" s="333" t="str">
        <f ca="1">IF(AND($S269="PROBABILIDAD",$U269=1),$AJ$2,IF(AND(R269="PROBABILIDAD",$U269=2),$AJ$3,IF(AND($S269="PROBABILIDAD",$U269=3),$AJ$4,IF(AND($S269="PROBABILIDAD",$U269=4),$AJ$5,IF(AND($S269="PROBABILIDAD",$U269=5),$AJ$6,$G269)))))</f>
        <v>(2) IMPROBABLE</v>
      </c>
      <c r="V269" s="336" t="str">
        <f ca="1">IF(AND($S269="IMPACTO",$U269=1),$AI$2,IF(AND(R269="IMPACTO",$U269=2),$AI$3,IF(AND($S269="IMPACTO",$U269=3),$AI$4,IF(AND($S269="IMPACTO",$U269=4),$AI$5,IF(AND($S269="IMPACTO",$U269=5),$AI$6,H269)))))</f>
        <v>(2) MENOR</v>
      </c>
      <c r="W269" s="259">
        <f t="shared" ref="W269" si="70">IF(R269="PROBABILIDAD",T269*J269,T269*H269)</f>
        <v>4</v>
      </c>
      <c r="X269" s="355" t="s">
        <v>379</v>
      </c>
      <c r="Y269" s="233">
        <v>2019</v>
      </c>
      <c r="Z269" s="413" t="s">
        <v>380</v>
      </c>
      <c r="AA269" s="413" t="s">
        <v>381</v>
      </c>
      <c r="AB269" s="414"/>
      <c r="AC269" s="412"/>
    </row>
    <row r="270" spans="1:29" ht="24" customHeight="1">
      <c r="A270" s="440"/>
      <c r="B270" s="440"/>
      <c r="C270" s="483"/>
      <c r="D270" s="231"/>
      <c r="E270" s="483"/>
      <c r="F270" s="483"/>
      <c r="G270" s="231"/>
      <c r="H270" s="234"/>
      <c r="I270" s="231"/>
      <c r="J270" s="339"/>
      <c r="K270" s="263"/>
      <c r="L270" s="231"/>
      <c r="M270" s="75" t="s">
        <v>7</v>
      </c>
      <c r="N270" s="41" t="s">
        <v>156</v>
      </c>
      <c r="O270" s="84" t="str">
        <f>IF(N270="SÍ",5,"0")</f>
        <v>0</v>
      </c>
      <c r="P270" s="344"/>
      <c r="Q270" s="223"/>
      <c r="R270" s="255"/>
      <c r="S270" s="311"/>
      <c r="T270" s="314"/>
      <c r="U270" s="334"/>
      <c r="V270" s="337"/>
      <c r="W270" s="259"/>
      <c r="X270" s="356"/>
      <c r="Y270" s="234"/>
      <c r="Z270" s="383"/>
      <c r="AA270" s="383"/>
      <c r="AB270" s="415"/>
      <c r="AC270" s="411"/>
    </row>
    <row r="271" spans="1:29" ht="24" customHeight="1">
      <c r="A271" s="440"/>
      <c r="B271" s="440"/>
      <c r="C271" s="483"/>
      <c r="D271" s="231"/>
      <c r="E271" s="483"/>
      <c r="F271" s="483"/>
      <c r="G271" s="231"/>
      <c r="H271" s="234"/>
      <c r="I271" s="231"/>
      <c r="J271" s="339"/>
      <c r="K271" s="268" t="str">
        <f t="shared" ref="K271" si="71">IF(AND(G269="(1) RARA VEZ",I269="(1) INSIGNIFICANTE"),"BAJA",IF(AND(G269="(1) RARA VEZ",I269="(2) MENOR"),"BAJA",IF(AND(G269="(2) IMPROBABLE",I269="(1) INSIGNIFICANTE"),"BAJA",IF(AND(G269="(3) POSIBLE",I269="(1) INSIGNIFICANTE"),"BAJA",IF(AND(G269="(4) PROBABLE",I269="(1) INSIGNIFICANTE"),"MODERADA",IF(AND(G269="(5) CASI SEGURO",I269="(1) INSIGNIFICANTE"),"ALTA",IF(AND(G269="(2) IMPROBABLE",I269="(2) MENOR"),"BAJA",IF(AND(G269="(3) POSIBLE",I269="(2) MENOR"),"MODERADA",IF(AND(G269="(4) PROBABLE",I269="(2) MENOR"),"ALTA",IF(AND(G269="(5) CASI SEGURO",I269="(2) MENOR"),"ALTA",IF(AND(G269="(1) RARA VEZ",I269="(3) MODERADO"),"MODERADA",IF(AND(G269="(2) IMPROBABLE",I269="(3) MODERADO"),"MODERADA",IF(AND(G269="(3) POSIBLE",I269="(3) MODERADO"),"ALTA",IF(AND(G269="(4) PROBABLE",I269="(3) MODERADO"),"ALTA",IF(AND(G269="(5) CASI SEGURO",I269="(3) MODERADO"),"EXTREMA",IF(AND(G269="(1) RARA VEZ",I269="(4) MAYOR"),"ALTA",IF(AND(G269="(2) IMPROBABLE",I269="(4) MAYOR"),"ALTA",IF(AND(G269="(3) POSIBLE",I269="(4) MAYOR"),"EXTREMA",IF(AND(G269="(4) PROBABLE",I269="(4) MAYOR"),"EXTREMA",IF(AND(G269="(5) CASI SEGURO",I269="(4) MAYOR"),"EXTREMA",IF(AND(G269="(1) RARA VEZ",I269="(5) CATASTRÓFICO"),"ALTA",IF(AND(G269="(2) IMPROBABLE",I269="(5) CATASTRÓFICO"),"EXTREMA",IF(AND(G269="(3) POSIBLE",I269="(5) CATASTRÓFICO"),"EXTREMA",IF(AND(G269="(4) PROBABLE",I269="(5) CATASTRÓFICO"),"EXTREMA",IF(AND(G269="(5) CASI SEGURO",I269="(5) CATASTRÓFICO"),"EXTREMA")))))))))))))))))))))))))</f>
        <v>MODERADA</v>
      </c>
      <c r="L271" s="231"/>
      <c r="M271" s="77" t="s">
        <v>3</v>
      </c>
      <c r="N271" s="41" t="s">
        <v>12</v>
      </c>
      <c r="O271" s="84" t="str">
        <f>IF(N271="SÍ",15,"0")</f>
        <v>0</v>
      </c>
      <c r="P271" s="344"/>
      <c r="Q271" s="223"/>
      <c r="R271" s="255"/>
      <c r="S271" s="311"/>
      <c r="T271" s="314"/>
      <c r="U271" s="334"/>
      <c r="V271" s="337"/>
      <c r="W271" s="270" t="str">
        <f t="shared" ref="W271" ca="1" si="72">IF(AND(U269="(1) RARA VEZ",V269="(1) INSIGNIFICANTE"),"BAJA",IF(AND(U269="(1) RARA VEZ",V269="(2) MENOR"),"BAJA",IF(AND(U269="(2) IMPROBABLE",V269="(1) INSIGNIFICANTE"),"BAJA",IF(AND(U269="(3) POSIBLE",V269="(1) INSIGNIFICANTE"),"BAJA",IF(AND(U269="(4) PROBABLE",V269="(1) INSIGNIFICANTE"),"MODERADA",IF(AND(U269="(5) CASI SEGURO",V269="(1) INSIGNIFICANTE"),"ALTA",IF(AND(U269="(2) IMPROBABLE",V269="(2) MENOR"),"BAJA",IF(AND(U269="(3) POSIBLE",V269="(2) MENOR"),"MODERADA",IF(AND(U269="(4) PROBABLE",V269="(2) MENOR"),"ALTA",IF(AND(U269="(5) CASI SEGURO",V269="(2) MENOR"),"ALTA",IF(AND(U269="(1) RARA VEZ",V269="(3) MODERADO"),"MODERADA",IF(AND(U269="(2) IMPROBABLE",V269="(3) MODERADO"),"MODERADA",IF(AND(U269="(3) POSIBLE",V269="(3) MODERADO"),"ALTA",IF(AND(U269="(4) PROBABLE",V269="(3) MODERADO"),"ALTA",IF(AND(U269="(5) CASI SEGURO",V269="(3) MODERADO"),"EXTREMA",IF(AND(U269="(1) RARA VEZ",V269="(4) MAYOR"),"ALTA",IF(AND(U269="(2) IMPROBABLE",V269="(4) MAYOR"),"ALTA",IF(AND(U269="(3) POSIBLE",V269="(4) MAYOR"),"EXTREMA",IF(AND(U269="(4) PROBABLE",V269="(4) MAYOR"),"EXTREMA",IF(AND(U269="(5) CASI SEGURO",V269="(4) MAYOR"),"EXTREMA",IF(AND(U269="(1) RARA VEZ",V269="(5) CATASTRÓFICO"),"ALTA",IF(AND(U269="(2) IMPROBABLE",V269="(5) CATASTRÓFICO"),"EXTREMA",IF(AND(U269="(3) POSIBLE",V269="(5) CATASTRÓFICO"),"EXTREMA",IF(AND(U269="(4) PROBABLE",V269="(5) CATASTRÓFICO"),"EXTREMA",IF(AND(U269="(5) CASI SEGURO",V269="(5) CATASTRÓFICO"),"EXTREMA")))))))))))))))))))))))))</f>
        <v>MODERADA</v>
      </c>
      <c r="X271" s="356"/>
      <c r="Y271" s="234"/>
      <c r="Z271" s="383"/>
      <c r="AA271" s="383"/>
      <c r="AB271" s="415"/>
      <c r="AC271" s="411"/>
    </row>
    <row r="272" spans="1:29" ht="24" customHeight="1">
      <c r="A272" s="440"/>
      <c r="B272" s="440"/>
      <c r="C272" s="483"/>
      <c r="D272" s="231"/>
      <c r="E272" s="483"/>
      <c r="F272" s="483"/>
      <c r="G272" s="231"/>
      <c r="H272" s="234"/>
      <c r="I272" s="231"/>
      <c r="J272" s="339"/>
      <c r="K272" s="268"/>
      <c r="L272" s="231"/>
      <c r="M272" s="77" t="s">
        <v>4</v>
      </c>
      <c r="N272" s="41" t="s">
        <v>11</v>
      </c>
      <c r="O272" s="84">
        <f>IF(N272="SÍ",10,"0")</f>
        <v>10</v>
      </c>
      <c r="P272" s="344"/>
      <c r="Q272" s="223"/>
      <c r="R272" s="255"/>
      <c r="S272" s="311"/>
      <c r="T272" s="314"/>
      <c r="U272" s="334"/>
      <c r="V272" s="337"/>
      <c r="W272" s="271"/>
      <c r="X272" s="356"/>
      <c r="Y272" s="234"/>
      <c r="Z272" s="383"/>
      <c r="AA272" s="383"/>
      <c r="AB272" s="415"/>
      <c r="AC272" s="411"/>
    </row>
    <row r="273" spans="1:29" ht="24" customHeight="1">
      <c r="A273" s="440"/>
      <c r="B273" s="440"/>
      <c r="C273" s="483"/>
      <c r="D273" s="231"/>
      <c r="E273" s="483"/>
      <c r="F273" s="483"/>
      <c r="G273" s="231"/>
      <c r="H273" s="234"/>
      <c r="I273" s="231"/>
      <c r="J273" s="339"/>
      <c r="K273" s="268"/>
      <c r="L273" s="231"/>
      <c r="M273" s="75" t="s">
        <v>36</v>
      </c>
      <c r="N273" s="41" t="s">
        <v>11</v>
      </c>
      <c r="O273" s="84">
        <f>IF(N273="SÍ",15,"0")</f>
        <v>15</v>
      </c>
      <c r="P273" s="344"/>
      <c r="Q273" s="223"/>
      <c r="R273" s="255"/>
      <c r="S273" s="311"/>
      <c r="T273" s="314"/>
      <c r="U273" s="334"/>
      <c r="V273" s="337"/>
      <c r="W273" s="271"/>
      <c r="X273" s="356"/>
      <c r="Y273" s="234"/>
      <c r="Z273" s="383"/>
      <c r="AA273" s="383"/>
      <c r="AB273" s="415"/>
      <c r="AC273" s="411"/>
    </row>
    <row r="274" spans="1:29" ht="24" customHeight="1">
      <c r="A274" s="440"/>
      <c r="B274" s="440"/>
      <c r="C274" s="483"/>
      <c r="D274" s="231"/>
      <c r="E274" s="483"/>
      <c r="F274" s="483"/>
      <c r="G274" s="231"/>
      <c r="H274" s="234"/>
      <c r="I274" s="231"/>
      <c r="J274" s="339"/>
      <c r="K274" s="268"/>
      <c r="L274" s="231"/>
      <c r="M274" s="75" t="s">
        <v>229</v>
      </c>
      <c r="N274" s="41" t="s">
        <v>11</v>
      </c>
      <c r="O274" s="84">
        <f>IF(N274="SÍ",10,"0")</f>
        <v>10</v>
      </c>
      <c r="P274" s="344"/>
      <c r="Q274" s="223"/>
      <c r="R274" s="255"/>
      <c r="S274" s="311"/>
      <c r="T274" s="314"/>
      <c r="U274" s="334"/>
      <c r="V274" s="337"/>
      <c r="W274" s="271"/>
      <c r="X274" s="356"/>
      <c r="Y274" s="234"/>
      <c r="Z274" s="383"/>
      <c r="AA274" s="383"/>
      <c r="AB274" s="415"/>
      <c r="AC274" s="411"/>
    </row>
    <row r="275" spans="1:29" ht="24" customHeight="1">
      <c r="A275" s="440"/>
      <c r="B275" s="440"/>
      <c r="C275" s="484"/>
      <c r="D275" s="232"/>
      <c r="E275" s="484"/>
      <c r="F275" s="484"/>
      <c r="G275" s="232"/>
      <c r="H275" s="235"/>
      <c r="I275" s="232"/>
      <c r="J275" s="339"/>
      <c r="K275" s="269"/>
      <c r="L275" s="232"/>
      <c r="M275" s="78" t="s">
        <v>35</v>
      </c>
      <c r="N275" s="41" t="s">
        <v>11</v>
      </c>
      <c r="O275" s="84">
        <f>IF(N275="SÍ",30,"0")</f>
        <v>30</v>
      </c>
      <c r="P275" s="344"/>
      <c r="Q275" s="223"/>
      <c r="R275" s="309"/>
      <c r="S275" s="312"/>
      <c r="T275" s="315"/>
      <c r="U275" s="335"/>
      <c r="V275" s="338"/>
      <c r="W275" s="272"/>
      <c r="X275" s="357"/>
      <c r="Y275" s="235"/>
      <c r="Z275" s="383"/>
      <c r="AA275" s="383"/>
      <c r="AB275" s="415"/>
      <c r="AC275" s="411"/>
    </row>
    <row r="276" spans="1:29" ht="30" customHeight="1">
      <c r="A276" s="440"/>
      <c r="B276" s="440"/>
      <c r="C276" s="429" t="s">
        <v>382</v>
      </c>
      <c r="D276" s="230" t="s">
        <v>67</v>
      </c>
      <c r="E276" s="429" t="s">
        <v>383</v>
      </c>
      <c r="F276" s="429" t="s">
        <v>384</v>
      </c>
      <c r="G276" s="230" t="s">
        <v>16</v>
      </c>
      <c r="H276" s="233" t="str">
        <f>IF(G276="(1) RARA VEZ","1", IF(G276="(2) IMPROBABLE","2",IF(G276="(3) POSIBLE","3",IF(G276="(4) PROBABLE","4",IF(G276="(5) CASI SEGURO","5","")))))</f>
        <v>4</v>
      </c>
      <c r="I276" s="230" t="s">
        <v>64</v>
      </c>
      <c r="J276" s="339" t="str">
        <f t="shared" ref="J276" si="73">IF(I276="(1) INSIGNIFICANTE","1",IF(I276="(2) MENOR","2",IF(I276="(3) MODERADO","3",IF(I276="(4) MAYOR","4",IF(I276="(5) CATASTRÓFICO","5","")))))</f>
        <v>2</v>
      </c>
      <c r="K276" s="263">
        <f t="shared" ref="K276" si="74">+H276*J276</f>
        <v>8</v>
      </c>
      <c r="L276" s="429" t="s">
        <v>385</v>
      </c>
      <c r="M276" s="73" t="s">
        <v>6</v>
      </c>
      <c r="N276" s="41" t="s">
        <v>11</v>
      </c>
      <c r="O276" s="74">
        <f>IF(N276="SÍ",15,"0")</f>
        <v>15</v>
      </c>
      <c r="P276" s="343">
        <f>SUM(O276:O282)</f>
        <v>85</v>
      </c>
      <c r="Q276" s="222">
        <f>IF(AND(P276&gt;=0,P276&lt;=50),0,IF(AND(P276&gt;50,P276&lt;=75),1,IF(AND(P276&gt;75,P276&lt;=100),2,"REVISAR")))</f>
        <v>2</v>
      </c>
      <c r="R276" s="254" t="s">
        <v>9</v>
      </c>
      <c r="S276" s="310">
        <f t="shared" ref="S276" si="75">IF(R276="PROBABILIDAD",H276-Q276,J276-Q276)</f>
        <v>0</v>
      </c>
      <c r="T276" s="313">
        <f>IF($S276&lt;=0,1,$S276)</f>
        <v>1</v>
      </c>
      <c r="U276" s="333" t="str">
        <f ca="1">IF(AND($S276="PROBABILIDAD",$U276=1),$AJ$2,IF(AND(R276="PROBABILIDAD",$U276=2),$AJ$3,IF(AND($S276="PROBABILIDAD",$U276=3),$AJ$4,IF(AND($S276="PROBABILIDAD",$U276=4),$AJ$5,IF(AND($S276="PROBABILIDAD",$U276=5),$AJ$6,$G276)))))</f>
        <v>(4) PROBABLE</v>
      </c>
      <c r="V276" s="336" t="str">
        <f ca="1">IF(AND($S276="IMPACTO",$U276=1),$AI$2,IF(AND(R276="IMPACTO",$U276=2),$AI$3,IF(AND($S276="IMPACTO",$U276=3),$AI$4,IF(AND($S276="IMPACTO",$U276=4),$AI$5,IF(AND($S276="IMPACTO",$U276=5),$AI$6,H276)))))</f>
        <v>(1) INSIGNIFICANTE</v>
      </c>
      <c r="W276" s="259">
        <f t="shared" ref="W276" si="76">IF(R276="PROBABILIDAD",T276*J276,T276*H276)</f>
        <v>4</v>
      </c>
      <c r="X276" s="227" t="s">
        <v>386</v>
      </c>
      <c r="Y276" s="386">
        <v>2019</v>
      </c>
      <c r="Z276" s="383" t="s">
        <v>387</v>
      </c>
      <c r="AA276" s="383" t="s">
        <v>388</v>
      </c>
      <c r="AB276" s="383"/>
    </row>
    <row r="277" spans="1:29" ht="30" customHeight="1">
      <c r="A277" s="440"/>
      <c r="B277" s="440"/>
      <c r="C277" s="430"/>
      <c r="D277" s="231"/>
      <c r="E277" s="430"/>
      <c r="F277" s="430"/>
      <c r="G277" s="231"/>
      <c r="H277" s="234"/>
      <c r="I277" s="231"/>
      <c r="J277" s="339"/>
      <c r="K277" s="263"/>
      <c r="L277" s="430"/>
      <c r="M277" s="75" t="s">
        <v>7</v>
      </c>
      <c r="N277" s="41" t="s">
        <v>11</v>
      </c>
      <c r="O277" s="84">
        <f>IF(N277="SÍ",5,"0")</f>
        <v>5</v>
      </c>
      <c r="P277" s="344"/>
      <c r="Q277" s="223"/>
      <c r="R277" s="255"/>
      <c r="S277" s="311"/>
      <c r="T277" s="314"/>
      <c r="U277" s="334"/>
      <c r="V277" s="337"/>
      <c r="W277" s="259"/>
      <c r="X277" s="228"/>
      <c r="Y277" s="319"/>
      <c r="Z277" s="383"/>
      <c r="AA277" s="383"/>
      <c r="AB277" s="383"/>
    </row>
    <row r="278" spans="1:29" ht="30" customHeight="1">
      <c r="A278" s="440"/>
      <c r="B278" s="440"/>
      <c r="C278" s="430"/>
      <c r="D278" s="231"/>
      <c r="E278" s="430"/>
      <c r="F278" s="430"/>
      <c r="G278" s="231"/>
      <c r="H278" s="234"/>
      <c r="I278" s="231"/>
      <c r="J278" s="339"/>
      <c r="K278" s="268" t="str">
        <f t="shared" ref="K278" si="77">IF(AND(G276="(1) RARA VEZ",I276="(1) INSIGNIFICANTE"),"BAJA",IF(AND(G276="(1) RARA VEZ",I276="(2) MENOR"),"BAJA",IF(AND(G276="(2) IMPROBABLE",I276="(1) INSIGNIFICANTE"),"BAJA",IF(AND(G276="(3) POSIBLE",I276="(1) INSIGNIFICANTE"),"BAJA",IF(AND(G276="(4) PROBABLE",I276="(1) INSIGNIFICANTE"),"MODERADA",IF(AND(G276="(5) CASI SEGURO",I276="(1) INSIGNIFICANTE"),"ALTA",IF(AND(G276="(2) IMPROBABLE",I276="(2) MENOR"),"BAJA",IF(AND(G276="(3) POSIBLE",I276="(2) MENOR"),"MODERADA",IF(AND(G276="(4) PROBABLE",I276="(2) MENOR"),"ALTA",IF(AND(G276="(5) CASI SEGURO",I276="(2) MENOR"),"ALTA",IF(AND(G276="(1) RARA VEZ",I276="(3) MODERADO"),"MODERADA",IF(AND(G276="(2) IMPROBABLE",I276="(3) MODERADO"),"MODERADA",IF(AND(G276="(3) POSIBLE",I276="(3) MODERADO"),"ALTA",IF(AND(G276="(4) PROBABLE",I276="(3) MODERADO"),"ALTA",IF(AND(G276="(5) CASI SEGURO",I276="(3) MODERADO"),"EXTREMA",IF(AND(G276="(1) RARA VEZ",I276="(4) MAYOR"),"ALTA",IF(AND(G276="(2) IMPROBABLE",I276="(4) MAYOR"),"ALTA",IF(AND(G276="(3) POSIBLE",I276="(4) MAYOR"),"EXTREMA",IF(AND(G276="(4) PROBABLE",I276="(4) MAYOR"),"EXTREMA",IF(AND(G276="(5) CASI SEGURO",I276="(4) MAYOR"),"EXTREMA",IF(AND(G276="(1) RARA VEZ",I276="(5) CATASTRÓFICO"),"ALTA",IF(AND(G276="(2) IMPROBABLE",I276="(5) CATASTRÓFICO"),"EXTREMA",IF(AND(G276="(3) POSIBLE",I276="(5) CATASTRÓFICO"),"EXTREMA",IF(AND(G276="(4) PROBABLE",I276="(5) CATASTRÓFICO"),"EXTREMA",IF(AND(G276="(5) CASI SEGURO",I276="(5) CATASTRÓFICO"),"EXTREMA")))))))))))))))))))))))))</f>
        <v>ALTA</v>
      </c>
      <c r="L278" s="430"/>
      <c r="M278" s="77" t="s">
        <v>3</v>
      </c>
      <c r="N278" s="41" t="s">
        <v>12</v>
      </c>
      <c r="O278" s="84" t="str">
        <f>IF(N278="SÍ",15,"0")</f>
        <v>0</v>
      </c>
      <c r="P278" s="344"/>
      <c r="Q278" s="223"/>
      <c r="R278" s="255"/>
      <c r="S278" s="311"/>
      <c r="T278" s="314"/>
      <c r="U278" s="334"/>
      <c r="V278" s="337"/>
      <c r="W278" s="270" t="str">
        <f t="shared" ref="W278" ca="1" si="78">IF(AND(U276="(1) RARA VEZ",V276="(1) INSIGNIFICANTE"),"BAJA",IF(AND(U276="(1) RARA VEZ",V276="(2) MENOR"),"BAJA",IF(AND(U276="(2) IMPROBABLE",V276="(1) INSIGNIFICANTE"),"BAJA",IF(AND(U276="(3) POSIBLE",V276="(1) INSIGNIFICANTE"),"BAJA",IF(AND(U276="(4) PROBABLE",V276="(1) INSIGNIFICANTE"),"MODERADA",IF(AND(U276="(5) CASI SEGURO",V276="(1) INSIGNIFICANTE"),"ALTA",IF(AND(U276="(2) IMPROBABLE",V276="(2) MENOR"),"BAJA",IF(AND(U276="(3) POSIBLE",V276="(2) MENOR"),"MODERADA",IF(AND(U276="(4) PROBABLE",V276="(2) MENOR"),"ALTA",IF(AND(U276="(5) CASI SEGURO",V276="(2) MENOR"),"ALTA",IF(AND(U276="(1) RARA VEZ",V276="(3) MODERADO"),"MODERADA",IF(AND(U276="(2) IMPROBABLE",V276="(3) MODERADO"),"MODERADA",IF(AND(U276="(3) POSIBLE",V276="(3) MODERADO"),"ALTA",IF(AND(U276="(4) PROBABLE",V276="(3) MODERADO"),"ALTA",IF(AND(U276="(5) CASI SEGURO",V276="(3) MODERADO"),"EXTREMA",IF(AND(U276="(1) RARA VEZ",V276="(4) MAYOR"),"ALTA",IF(AND(U276="(2) IMPROBABLE",V276="(4) MAYOR"),"ALTA",IF(AND(U276="(3) POSIBLE",V276="(4) MAYOR"),"EXTREMA",IF(AND(U276="(4) PROBABLE",V276="(4) MAYOR"),"EXTREMA",IF(AND(U276="(5) CASI SEGURO",V276="(4) MAYOR"),"EXTREMA",IF(AND(U276="(1) RARA VEZ",V276="(5) CATASTRÓFICO"),"ALTA",IF(AND(U276="(2) IMPROBABLE",V276="(5) CATASTRÓFICO"),"EXTREMA",IF(AND(U276="(3) POSIBLE",V276="(5) CATASTRÓFICO"),"EXTREMA",IF(AND(U276="(4) PROBABLE",V276="(5) CATASTRÓFICO"),"EXTREMA",IF(AND(U276="(5) CASI SEGURO",V276="(5) CATASTRÓFICO"),"EXTREMA")))))))))))))))))))))))))</f>
        <v>MODERADA</v>
      </c>
      <c r="X278" s="228"/>
      <c r="Y278" s="319"/>
      <c r="Z278" s="383"/>
      <c r="AA278" s="383"/>
      <c r="AB278" s="383"/>
    </row>
    <row r="279" spans="1:29" ht="30" customHeight="1">
      <c r="A279" s="440"/>
      <c r="B279" s="440"/>
      <c r="C279" s="430"/>
      <c r="D279" s="231"/>
      <c r="E279" s="430"/>
      <c r="F279" s="430"/>
      <c r="G279" s="231"/>
      <c r="H279" s="234"/>
      <c r="I279" s="231"/>
      <c r="J279" s="339"/>
      <c r="K279" s="268"/>
      <c r="L279" s="430"/>
      <c r="M279" s="77" t="s">
        <v>4</v>
      </c>
      <c r="N279" s="41" t="s">
        <v>11</v>
      </c>
      <c r="O279" s="84">
        <f>IF(N279="SÍ",10,"0")</f>
        <v>10</v>
      </c>
      <c r="P279" s="344"/>
      <c r="Q279" s="223"/>
      <c r="R279" s="255"/>
      <c r="S279" s="311"/>
      <c r="T279" s="314"/>
      <c r="U279" s="334"/>
      <c r="V279" s="337"/>
      <c r="W279" s="271"/>
      <c r="X279" s="228"/>
      <c r="Y279" s="319"/>
      <c r="Z279" s="383"/>
      <c r="AA279" s="383"/>
      <c r="AB279" s="383"/>
    </row>
    <row r="280" spans="1:29" ht="30" customHeight="1">
      <c r="A280" s="440"/>
      <c r="B280" s="440"/>
      <c r="C280" s="430"/>
      <c r="D280" s="231"/>
      <c r="E280" s="430"/>
      <c r="F280" s="430"/>
      <c r="G280" s="231"/>
      <c r="H280" s="234"/>
      <c r="I280" s="231"/>
      <c r="J280" s="339"/>
      <c r="K280" s="268"/>
      <c r="L280" s="430"/>
      <c r="M280" s="75" t="s">
        <v>36</v>
      </c>
      <c r="N280" s="41" t="s">
        <v>11</v>
      </c>
      <c r="O280" s="84">
        <f>IF(N280="SÍ",15,"0")</f>
        <v>15</v>
      </c>
      <c r="P280" s="344"/>
      <c r="Q280" s="223"/>
      <c r="R280" s="255"/>
      <c r="S280" s="311"/>
      <c r="T280" s="314"/>
      <c r="U280" s="334"/>
      <c r="V280" s="337"/>
      <c r="W280" s="271"/>
      <c r="X280" s="228"/>
      <c r="Y280" s="319"/>
      <c r="Z280" s="383"/>
      <c r="AA280" s="383"/>
      <c r="AB280" s="383"/>
    </row>
    <row r="281" spans="1:29" ht="30" customHeight="1">
      <c r="A281" s="440"/>
      <c r="B281" s="440"/>
      <c r="C281" s="430"/>
      <c r="D281" s="231"/>
      <c r="E281" s="430"/>
      <c r="F281" s="430"/>
      <c r="G281" s="231"/>
      <c r="H281" s="234"/>
      <c r="I281" s="231"/>
      <c r="J281" s="339"/>
      <c r="K281" s="268"/>
      <c r="L281" s="430"/>
      <c r="M281" s="75" t="s">
        <v>5</v>
      </c>
      <c r="N281" s="41" t="s">
        <v>11</v>
      </c>
      <c r="O281" s="84">
        <f>IF(N281="SÍ",10,"0")</f>
        <v>10</v>
      </c>
      <c r="P281" s="344"/>
      <c r="Q281" s="223"/>
      <c r="R281" s="255"/>
      <c r="S281" s="311"/>
      <c r="T281" s="314"/>
      <c r="U281" s="334"/>
      <c r="V281" s="337"/>
      <c r="W281" s="271"/>
      <c r="X281" s="228"/>
      <c r="Y281" s="319"/>
      <c r="Z281" s="383"/>
      <c r="AA281" s="383"/>
      <c r="AB281" s="383"/>
    </row>
    <row r="282" spans="1:29" ht="30" customHeight="1" thickBot="1">
      <c r="A282" s="440"/>
      <c r="B282" s="440"/>
      <c r="C282" s="430"/>
      <c r="D282" s="231"/>
      <c r="E282" s="430"/>
      <c r="F282" s="430"/>
      <c r="G282" s="231"/>
      <c r="H282" s="234"/>
      <c r="I282" s="231"/>
      <c r="J282" s="339"/>
      <c r="K282" s="269"/>
      <c r="L282" s="430"/>
      <c r="M282" s="78" t="s">
        <v>35</v>
      </c>
      <c r="N282" s="41" t="s">
        <v>11</v>
      </c>
      <c r="O282" s="84">
        <f>IF(N282="SÍ",30,"0")</f>
        <v>30</v>
      </c>
      <c r="P282" s="344"/>
      <c r="Q282" s="223"/>
      <c r="R282" s="309"/>
      <c r="S282" s="312"/>
      <c r="T282" s="315"/>
      <c r="U282" s="335"/>
      <c r="V282" s="338"/>
      <c r="W282" s="272"/>
      <c r="X282" s="229"/>
      <c r="Y282" s="319"/>
      <c r="Z282" s="410"/>
      <c r="AA282" s="410"/>
      <c r="AB282" s="410"/>
    </row>
    <row r="283" spans="1:29" ht="27.75" customHeight="1">
      <c r="A283" s="439" t="s">
        <v>374</v>
      </c>
      <c r="B283" s="439" t="s">
        <v>389</v>
      </c>
      <c r="C283" s="371" t="s">
        <v>390</v>
      </c>
      <c r="D283" s="304" t="s">
        <v>67</v>
      </c>
      <c r="E283" s="371" t="s">
        <v>391</v>
      </c>
      <c r="F283" s="371" t="s">
        <v>392</v>
      </c>
      <c r="G283" s="304" t="s">
        <v>13</v>
      </c>
      <c r="H283" s="233" t="str">
        <f>IF(G283="(1) RARA VEZ","1", IF(G283="(2) IMPROBABLE","2",IF(G283="(3) POSIBLE","3",IF(G283="(4) PROBABLE","4",IF(G283="(5) CASI SEGURO","5","")))))</f>
        <v>1</v>
      </c>
      <c r="I283" s="304" t="s">
        <v>66</v>
      </c>
      <c r="J283" s="339" t="str">
        <f t="shared" ref="J283" si="79">IF(I283="(1) INSIGNIFICANTE","1",IF(I283="(2) MENOR","2",IF(I283="(3) MODERADO","3",IF(I283="(4) MAYOR","4",IF(I283="(5) CATASTRÓFICO","5","")))))</f>
        <v>3</v>
      </c>
      <c r="K283" s="263">
        <f t="shared" ref="K283:K290" si="80">+H283*J283</f>
        <v>3</v>
      </c>
      <c r="L283" s="470" t="s">
        <v>393</v>
      </c>
      <c r="M283" s="73" t="s">
        <v>6</v>
      </c>
      <c r="N283" s="41" t="s">
        <v>12</v>
      </c>
      <c r="O283" s="74" t="str">
        <f>IF(N283="SÍ",15,"0")</f>
        <v>0</v>
      </c>
      <c r="P283" s="343">
        <f>SUM(O283:O289)</f>
        <v>25</v>
      </c>
      <c r="Q283" s="444">
        <f>IF(AND(P283&gt;=0,P283&lt;=50),0,IF(AND(P283&gt;50,P283&lt;=75),1,IF(AND(P283&gt;75,P283&lt;=100),2,"REVISAR")))</f>
        <v>0</v>
      </c>
      <c r="R283" s="254" t="s">
        <v>9</v>
      </c>
      <c r="S283" s="310">
        <f t="shared" ref="S283" si="81">IF(R283="PROBABILIDAD",H283-Q283,J283-Q283)</f>
        <v>3</v>
      </c>
      <c r="T283" s="313">
        <f>IF($S283&lt;=0,1,$S283)</f>
        <v>3</v>
      </c>
      <c r="U283" s="446" t="str">
        <f ca="1">IF(AND($S283="PROBABILIDAD",$U283=1),$AJ$2,IF(AND(R283="PROBABILIDAD",$U283=2),$AJ$3,IF(AND($S283="PROBABILIDAD",$U283=3),$AJ$4,IF(AND($S283="PROBABILIDAD",$U283=4),$AJ$5,IF(AND($S283="PROBABILIDAD",$U283=5),$AJ$6,$G283)))))</f>
        <v>(1) RARA VEZ</v>
      </c>
      <c r="V283" s="449" t="str">
        <f ca="1">IF(AND($S283="IMPACTO",$U283=1),$AI$2,IF(AND(R283="IMPACTO",$U283=2),$AI$3,IF(AND($S283="IMPACTO",$U283=3),$AI$4,IF(AND($S283="IMPACTO",$U283=4),$AI$5,IF(AND($S283="IMPACTO",$U283=5),$AI$6,H283)))))</f>
        <v>(3) MODERADO</v>
      </c>
      <c r="W283" s="259">
        <f t="shared" ref="W283" si="82">IF(R283="PROBABILIDAD",T283*J283,T283*H283)</f>
        <v>3</v>
      </c>
      <c r="X283" s="273" t="s">
        <v>394</v>
      </c>
      <c r="Y283" s="386">
        <v>2019</v>
      </c>
      <c r="Z283" s="452" t="s">
        <v>395</v>
      </c>
      <c r="AA283" s="273" t="s">
        <v>396</v>
      </c>
      <c r="AB283" s="316"/>
    </row>
    <row r="284" spans="1:29" ht="27.75" customHeight="1">
      <c r="A284" s="440"/>
      <c r="B284" s="440"/>
      <c r="C284" s="373"/>
      <c r="D284" s="442"/>
      <c r="E284" s="371"/>
      <c r="F284" s="373"/>
      <c r="G284" s="304"/>
      <c r="H284" s="234"/>
      <c r="I284" s="304"/>
      <c r="J284" s="339"/>
      <c r="K284" s="263"/>
      <c r="L284" s="471"/>
      <c r="M284" s="75" t="s">
        <v>7</v>
      </c>
      <c r="N284" s="41" t="s">
        <v>11</v>
      </c>
      <c r="O284" s="84">
        <f>IF(N284="SÍ",5,"0")</f>
        <v>5</v>
      </c>
      <c r="P284" s="469"/>
      <c r="Q284" s="445"/>
      <c r="R284" s="255"/>
      <c r="S284" s="311"/>
      <c r="T284" s="314"/>
      <c r="U284" s="447"/>
      <c r="V284" s="450"/>
      <c r="W284" s="259"/>
      <c r="X284" s="274"/>
      <c r="Y284" s="319"/>
      <c r="Z284" s="453"/>
      <c r="AA284" s="274"/>
      <c r="AB284" s="317"/>
    </row>
    <row r="285" spans="1:29" ht="27.75" customHeight="1">
      <c r="A285" s="440"/>
      <c r="B285" s="440"/>
      <c r="C285" s="373"/>
      <c r="D285" s="442"/>
      <c r="E285" s="371"/>
      <c r="F285" s="373"/>
      <c r="G285" s="304"/>
      <c r="H285" s="234"/>
      <c r="I285" s="304"/>
      <c r="J285" s="339"/>
      <c r="K285" s="268" t="str">
        <f t="shared" ref="K285:K292" si="83">IF(AND(G283="(1) RARA VEZ",I283="(1) INSIGNIFICANTE"),"BAJA",IF(AND(G283="(1) RARA VEZ",I283="(2) MENOR"),"BAJA",IF(AND(G283="(2) IMPROBABLE",I283="(1) INSIGNIFICANTE"),"BAJA",IF(AND(G283="(3) POSIBLE",I283="(1) INSIGNIFICANTE"),"BAJA",IF(AND(G283="(4) PROBABLE",I283="(1) INSIGNIFICANTE"),"MODERADA",IF(AND(G283="(5) CASI SEGURO",I283="(1) INSIGNIFICANTE"),"ALTA",IF(AND(G283="(2) IMPROBABLE",I283="(2) MENOR"),"BAJA",IF(AND(G283="(3) POSIBLE",I283="(2) MENOR"),"MODERADA",IF(AND(G283="(4) PROBABLE",I283="(2) MENOR"),"ALTA",IF(AND(G283="(5) CASI SEGURO",I283="(2) MENOR"),"ALTA",IF(AND(G283="(1) RARA VEZ",I283="(3) MODERADO"),"MODERADA",IF(AND(G283="(2) IMPROBABLE",I283="(3) MODERADO"),"MODERADA",IF(AND(G283="(3) POSIBLE",I283="(3) MODERADO"),"ALTA",IF(AND(G283="(4) PROBABLE",I283="(3) MODERADO"),"ALTA",IF(AND(G283="(5) CASI SEGURO",I283="(3) MODERADO"),"EXTREMA",IF(AND(G283="(1) RARA VEZ",I283="(4) MAYOR"),"ALTA",IF(AND(G283="(2) IMPROBABLE",I283="(4) MAYOR"),"ALTA",IF(AND(G283="(3) POSIBLE",I283="(4) MAYOR"),"EXTREMA",IF(AND(G283="(4) PROBABLE",I283="(4) MAYOR"),"EXTREMA",IF(AND(G283="(5) CASI SEGURO",I283="(4) MAYOR"),"EXTREMA",IF(AND(G283="(1) RARA VEZ",I283="(5) CATASTRÓFICO"),"ALTA",IF(AND(G283="(2) IMPROBABLE",I283="(5) CATASTRÓFICO"),"EXTREMA",IF(AND(G283="(3) POSIBLE",I283="(5) CATASTRÓFICO"),"EXTREMA",IF(AND(G283="(4) PROBABLE",I283="(5) CATASTRÓFICO"),"EXTREMA",IF(AND(G283="(5) CASI SEGURO",I283="(5) CATASTRÓFICO"),"EXTREMA")))))))))))))))))))))))))</f>
        <v>MODERADA</v>
      </c>
      <c r="L285" s="471"/>
      <c r="M285" s="77" t="s">
        <v>3</v>
      </c>
      <c r="N285" s="41" t="s">
        <v>12</v>
      </c>
      <c r="O285" s="84" t="str">
        <f>IF(N285="SÍ",15,"0")</f>
        <v>0</v>
      </c>
      <c r="P285" s="469"/>
      <c r="Q285" s="445"/>
      <c r="R285" s="255"/>
      <c r="S285" s="311"/>
      <c r="T285" s="314"/>
      <c r="U285" s="447"/>
      <c r="V285" s="450"/>
      <c r="W285" s="270" t="str">
        <f t="shared" ref="W285" ca="1" si="84">IF(AND(U283="(1) RARA VEZ",V283="(1) INSIGNIFICANTE"),"BAJA",IF(AND(U283="(1) RARA VEZ",V283="(2) MENOR"),"BAJA",IF(AND(U283="(2) IMPROBABLE",V283="(1) INSIGNIFICANTE"),"BAJA",IF(AND(U283="(3) POSIBLE",V283="(1) INSIGNIFICANTE"),"BAJA",IF(AND(U283="(4) PROBABLE",V283="(1) INSIGNIFICANTE"),"MODERADA",IF(AND(U283="(5) CASI SEGURO",V283="(1) INSIGNIFICANTE"),"ALTA",IF(AND(U283="(2) IMPROBABLE",V283="(2) MENOR"),"BAJA",IF(AND(U283="(3) POSIBLE",V283="(2) MENOR"),"MODERADA",IF(AND(U283="(4) PROBABLE",V283="(2) MENOR"),"ALTA",IF(AND(U283="(5) CASI SEGURO",V283="(2) MENOR"),"ALTA",IF(AND(U283="(1) RARA VEZ",V283="(3) MODERADO"),"MODERADA",IF(AND(U283="(2) IMPROBABLE",V283="(3) MODERADO"),"MODERADA",IF(AND(U283="(3) POSIBLE",V283="(3) MODERADO"),"ALTA",IF(AND(U283="(4) PROBABLE",V283="(3) MODERADO"),"ALTA",IF(AND(U283="(5) CASI SEGURO",V283="(3) MODERADO"),"EXTREMA",IF(AND(U283="(1) RARA VEZ",V283="(4) MAYOR"),"ALTA",IF(AND(U283="(2) IMPROBABLE",V283="(4) MAYOR"),"ALTA",IF(AND(U283="(3) POSIBLE",V283="(4) MAYOR"),"EXTREMA",IF(AND(U283="(4) PROBABLE",V283="(4) MAYOR"),"EXTREMA",IF(AND(U283="(5) CASI SEGURO",V283="(4) MAYOR"),"EXTREMA",IF(AND(U283="(1) RARA VEZ",V283="(5) CATASTRÓFICO"),"ALTA",IF(AND(U283="(2) IMPROBABLE",V283="(5) CATASTRÓFICO"),"EXTREMA",IF(AND(U283="(3) POSIBLE",V283="(5) CATASTRÓFICO"),"EXTREMA",IF(AND(U283="(4) PROBABLE",V283="(5) CATASTRÓFICO"),"EXTREMA",IF(AND(U283="(5) CASI SEGURO",V283="(5) CATASTRÓFICO"),"EXTREMA")))))))))))))))))))))))))</f>
        <v>MODERADA</v>
      </c>
      <c r="X285" s="274"/>
      <c r="Y285" s="319"/>
      <c r="Z285" s="453"/>
      <c r="AA285" s="274"/>
      <c r="AB285" s="317"/>
    </row>
    <row r="286" spans="1:29" ht="27.75" customHeight="1">
      <c r="A286" s="440"/>
      <c r="B286" s="440"/>
      <c r="C286" s="373"/>
      <c r="D286" s="442"/>
      <c r="E286" s="371"/>
      <c r="F286" s="373"/>
      <c r="G286" s="304"/>
      <c r="H286" s="234"/>
      <c r="I286" s="304"/>
      <c r="J286" s="339"/>
      <c r="K286" s="268"/>
      <c r="L286" s="471"/>
      <c r="M286" s="77" t="s">
        <v>4</v>
      </c>
      <c r="N286" s="41" t="s">
        <v>11</v>
      </c>
      <c r="O286" s="84">
        <f>IF(N286="SÍ",10,"0")</f>
        <v>10</v>
      </c>
      <c r="P286" s="469"/>
      <c r="Q286" s="445"/>
      <c r="R286" s="255"/>
      <c r="S286" s="311"/>
      <c r="T286" s="314"/>
      <c r="U286" s="447"/>
      <c r="V286" s="450"/>
      <c r="W286" s="271"/>
      <c r="X286" s="274"/>
      <c r="Y286" s="319"/>
      <c r="Z286" s="453"/>
      <c r="AA286" s="274"/>
      <c r="AB286" s="317"/>
    </row>
    <row r="287" spans="1:29" ht="27.75" customHeight="1">
      <c r="A287" s="440"/>
      <c r="B287" s="440"/>
      <c r="C287" s="373"/>
      <c r="D287" s="442"/>
      <c r="E287" s="371"/>
      <c r="F287" s="373"/>
      <c r="G287" s="304"/>
      <c r="H287" s="234"/>
      <c r="I287" s="304"/>
      <c r="J287" s="339"/>
      <c r="K287" s="268"/>
      <c r="L287" s="471"/>
      <c r="M287" s="75" t="s">
        <v>36</v>
      </c>
      <c r="N287" s="41" t="s">
        <v>156</v>
      </c>
      <c r="O287" s="84" t="str">
        <f>IF(N287="SÍ",15,"0")</f>
        <v>0</v>
      </c>
      <c r="P287" s="469"/>
      <c r="Q287" s="445"/>
      <c r="R287" s="255"/>
      <c r="S287" s="311"/>
      <c r="T287" s="314"/>
      <c r="U287" s="447"/>
      <c r="V287" s="450"/>
      <c r="W287" s="271"/>
      <c r="X287" s="274"/>
      <c r="Y287" s="319"/>
      <c r="Z287" s="453"/>
      <c r="AA287" s="274"/>
      <c r="AB287" s="317"/>
    </row>
    <row r="288" spans="1:29" ht="27.75" customHeight="1">
      <c r="A288" s="440"/>
      <c r="B288" s="440"/>
      <c r="C288" s="373"/>
      <c r="D288" s="442"/>
      <c r="E288" s="371"/>
      <c r="F288" s="373"/>
      <c r="G288" s="304"/>
      <c r="H288" s="234"/>
      <c r="I288" s="304"/>
      <c r="J288" s="339"/>
      <c r="K288" s="268"/>
      <c r="L288" s="471"/>
      <c r="M288" s="75" t="s">
        <v>5</v>
      </c>
      <c r="N288" s="41" t="s">
        <v>11</v>
      </c>
      <c r="O288" s="84">
        <f>IF(N288="SÍ",10,"0")</f>
        <v>10</v>
      </c>
      <c r="P288" s="469"/>
      <c r="Q288" s="445"/>
      <c r="R288" s="255"/>
      <c r="S288" s="311"/>
      <c r="T288" s="314"/>
      <c r="U288" s="447"/>
      <c r="V288" s="450"/>
      <c r="W288" s="271"/>
      <c r="X288" s="274"/>
      <c r="Y288" s="319"/>
      <c r="Z288" s="453"/>
      <c r="AA288" s="274"/>
      <c r="AB288" s="317"/>
    </row>
    <row r="289" spans="1:28" ht="27.75" customHeight="1">
      <c r="A289" s="440"/>
      <c r="B289" s="441"/>
      <c r="C289" s="455"/>
      <c r="D289" s="443"/>
      <c r="E289" s="340"/>
      <c r="F289" s="455"/>
      <c r="G289" s="230"/>
      <c r="H289" s="235"/>
      <c r="I289" s="230"/>
      <c r="J289" s="339"/>
      <c r="K289" s="269"/>
      <c r="L289" s="472"/>
      <c r="M289" s="78" t="s">
        <v>35</v>
      </c>
      <c r="N289" s="41" t="s">
        <v>12</v>
      </c>
      <c r="O289" s="84" t="str">
        <f>IF(N289="SÍ",30,"0")</f>
        <v>0</v>
      </c>
      <c r="P289" s="469"/>
      <c r="Q289" s="445"/>
      <c r="R289" s="309"/>
      <c r="S289" s="312"/>
      <c r="T289" s="315"/>
      <c r="U289" s="448"/>
      <c r="V289" s="451"/>
      <c r="W289" s="272"/>
      <c r="X289" s="274"/>
      <c r="Y289" s="319"/>
      <c r="Z289" s="453"/>
      <c r="AA289" s="274"/>
      <c r="AB289" s="317"/>
    </row>
    <row r="290" spans="1:28" ht="27.75" customHeight="1">
      <c r="A290" s="440"/>
      <c r="B290" s="439" t="s">
        <v>397</v>
      </c>
      <c r="C290" s="371" t="s">
        <v>398</v>
      </c>
      <c r="D290" s="304" t="s">
        <v>67</v>
      </c>
      <c r="E290" s="406" t="s">
        <v>399</v>
      </c>
      <c r="F290" s="371" t="s">
        <v>400</v>
      </c>
      <c r="G290" s="230" t="s">
        <v>16</v>
      </c>
      <c r="H290" s="233" t="str">
        <f>IF(G290="(1) RARA VEZ","1", IF(G290="(2) IMPROBABLE","2",IF(G290="(3) POSIBLE","3",IF(G290="(4) PROBABLE","4",IF(G290="(5) CASI SEGURO","5","")))))</f>
        <v>4</v>
      </c>
      <c r="I290" s="304" t="s">
        <v>64</v>
      </c>
      <c r="J290" s="339" t="str">
        <f t="shared" ref="J290" si="85">IF(I290="(1) INSIGNIFICANTE","1",IF(I290="(2) MENOR","2",IF(I290="(3) MODERADO","3",IF(I290="(4) MAYOR","4",IF(I290="(5) CATASTRÓFICO","5","")))))</f>
        <v>2</v>
      </c>
      <c r="K290" s="263">
        <f t="shared" si="80"/>
        <v>8</v>
      </c>
      <c r="L290" s="473" t="s">
        <v>401</v>
      </c>
      <c r="M290" s="73" t="s">
        <v>6</v>
      </c>
      <c r="N290" s="41" t="s">
        <v>11</v>
      </c>
      <c r="O290" s="74">
        <f>IF(N290="SÍ",15,"0")</f>
        <v>15</v>
      </c>
      <c r="P290" s="343">
        <f>SUM(O290:O296)</f>
        <v>40</v>
      </c>
      <c r="Q290" s="444">
        <f>IF(AND(P290&gt;=0,P290&lt;=50),0,IF(AND(P290&gt;50,P290&lt;=75),1,IF(AND(P290&gt;75,P290&lt;=100),2,"REVISAR")))</f>
        <v>0</v>
      </c>
      <c r="R290" s="254" t="s">
        <v>9</v>
      </c>
      <c r="S290" s="310">
        <f t="shared" ref="S290" si="86">IF(R290="PROBABILIDAD",H290-Q290,J290-Q290)</f>
        <v>2</v>
      </c>
      <c r="T290" s="313">
        <f>IF($S290&lt;=0,1,$S290)</f>
        <v>2</v>
      </c>
      <c r="U290" s="446" t="str">
        <f ca="1">IF(AND($S290="PROBABILIDAD",$U290=1),$AJ$2,IF(AND(R290="PROBABILIDAD",$U290=2),$AJ$3,IF(AND($S290="PROBABILIDAD",$U290=3),$AJ$4,IF(AND($S290="PROBABILIDAD",$U290=4),$AJ$5,IF(AND($S290="PROBABILIDAD",$U290=5),$AJ$6,$G290)))))</f>
        <v>(4) PROBABLE</v>
      </c>
      <c r="V290" s="449" t="str">
        <f ca="1">IF(AND($S290="IMPACTO",$U290=1),$AI$2,IF(AND(R290="IMPACTO",$U290=2),$AI$3,IF(AND($S290="IMPACTO",$U290=3),$AI$4,IF(AND($S290="IMPACTO",$U290=4),$AI$5,IF(AND($S290="IMPACTO",$U290=5),$AI$6,H290)))))</f>
        <v>(2) MENOR</v>
      </c>
      <c r="W290" s="259">
        <f t="shared" ref="W290" si="87">IF(R290="PROBABILIDAD",T290*J290,T290*H290)</f>
        <v>8</v>
      </c>
      <c r="X290" s="224" t="s">
        <v>402</v>
      </c>
      <c r="Y290" s="386">
        <v>2019</v>
      </c>
      <c r="Z290" s="273" t="s">
        <v>403</v>
      </c>
      <c r="AA290" s="273" t="s">
        <v>404</v>
      </c>
      <c r="AB290" s="316"/>
    </row>
    <row r="291" spans="1:28" ht="27.75" customHeight="1">
      <c r="A291" s="440"/>
      <c r="B291" s="440"/>
      <c r="C291" s="371"/>
      <c r="D291" s="442"/>
      <c r="E291" s="406"/>
      <c r="F291" s="371"/>
      <c r="G291" s="231"/>
      <c r="H291" s="234"/>
      <c r="I291" s="304"/>
      <c r="J291" s="339"/>
      <c r="K291" s="263"/>
      <c r="L291" s="474"/>
      <c r="M291" s="75" t="s">
        <v>7</v>
      </c>
      <c r="N291" s="41" t="s">
        <v>11</v>
      </c>
      <c r="O291" s="84">
        <f>IF(N291="SÍ",5,"0")</f>
        <v>5</v>
      </c>
      <c r="P291" s="469"/>
      <c r="Q291" s="445"/>
      <c r="R291" s="255"/>
      <c r="S291" s="311"/>
      <c r="T291" s="314"/>
      <c r="U291" s="447"/>
      <c r="V291" s="450"/>
      <c r="W291" s="259"/>
      <c r="X291" s="458"/>
      <c r="Y291" s="319"/>
      <c r="Z291" s="274"/>
      <c r="AA291" s="276"/>
      <c r="AB291" s="317"/>
    </row>
    <row r="292" spans="1:28" ht="27.75" customHeight="1">
      <c r="A292" s="440"/>
      <c r="B292" s="440"/>
      <c r="C292" s="371"/>
      <c r="D292" s="442"/>
      <c r="E292" s="406"/>
      <c r="F292" s="371"/>
      <c r="G292" s="231"/>
      <c r="H292" s="234"/>
      <c r="I292" s="304"/>
      <c r="J292" s="339"/>
      <c r="K292" s="268" t="str">
        <f t="shared" si="83"/>
        <v>ALTA</v>
      </c>
      <c r="L292" s="474"/>
      <c r="M292" s="77" t="s">
        <v>3</v>
      </c>
      <c r="N292" s="41" t="s">
        <v>12</v>
      </c>
      <c r="O292" s="84" t="str">
        <f>IF(N292="SÍ",15,"0")</f>
        <v>0</v>
      </c>
      <c r="P292" s="469"/>
      <c r="Q292" s="445"/>
      <c r="R292" s="255"/>
      <c r="S292" s="311"/>
      <c r="T292" s="314"/>
      <c r="U292" s="447"/>
      <c r="V292" s="450"/>
      <c r="W292" s="270" t="str">
        <f t="shared" ref="W292" ca="1" si="88">IF(AND(U290="(1) RARA VEZ",V290="(1) INSIGNIFICANTE"),"BAJA",IF(AND(U290="(1) RARA VEZ",V290="(2) MENOR"),"BAJA",IF(AND(U290="(2) IMPROBABLE",V290="(1) INSIGNIFICANTE"),"BAJA",IF(AND(U290="(3) POSIBLE",V290="(1) INSIGNIFICANTE"),"BAJA",IF(AND(U290="(4) PROBABLE",V290="(1) INSIGNIFICANTE"),"MODERADA",IF(AND(U290="(5) CASI SEGURO",V290="(1) INSIGNIFICANTE"),"ALTA",IF(AND(U290="(2) IMPROBABLE",V290="(2) MENOR"),"BAJA",IF(AND(U290="(3) POSIBLE",V290="(2) MENOR"),"MODERADA",IF(AND(U290="(4) PROBABLE",V290="(2) MENOR"),"ALTA",IF(AND(U290="(5) CASI SEGURO",V290="(2) MENOR"),"ALTA",IF(AND(U290="(1) RARA VEZ",V290="(3) MODERADO"),"MODERADA",IF(AND(U290="(2) IMPROBABLE",V290="(3) MODERADO"),"MODERADA",IF(AND(U290="(3) POSIBLE",V290="(3) MODERADO"),"ALTA",IF(AND(U290="(4) PROBABLE",V290="(3) MODERADO"),"ALTA",IF(AND(U290="(5) CASI SEGURO",V290="(3) MODERADO"),"EXTREMA",IF(AND(U290="(1) RARA VEZ",V290="(4) MAYOR"),"ALTA",IF(AND(U290="(2) IMPROBABLE",V290="(4) MAYOR"),"ALTA",IF(AND(U290="(3) POSIBLE",V290="(4) MAYOR"),"EXTREMA",IF(AND(U290="(4) PROBABLE",V290="(4) MAYOR"),"EXTREMA",IF(AND(U290="(5) CASI SEGURO",V290="(4) MAYOR"),"EXTREMA",IF(AND(U290="(1) RARA VEZ",V290="(5) CATASTRÓFICO"),"ALTA",IF(AND(U290="(2) IMPROBABLE",V290="(5) CATASTRÓFICO"),"EXTREMA",IF(AND(U290="(3) POSIBLE",V290="(5) CATASTRÓFICO"),"EXTREMA",IF(AND(U290="(4) PROBABLE",V290="(5) CATASTRÓFICO"),"EXTREMA",IF(AND(U290="(5) CASI SEGURO",V290="(5) CATASTRÓFICO"),"EXTREMA")))))))))))))))))))))))))</f>
        <v>MODERADA</v>
      </c>
      <c r="X292" s="458"/>
      <c r="Y292" s="319"/>
      <c r="Z292" s="274"/>
      <c r="AA292" s="276"/>
      <c r="AB292" s="317"/>
    </row>
    <row r="293" spans="1:28" ht="27.75" customHeight="1">
      <c r="A293" s="440"/>
      <c r="B293" s="440"/>
      <c r="C293" s="371"/>
      <c r="D293" s="442"/>
      <c r="E293" s="406"/>
      <c r="F293" s="371"/>
      <c r="G293" s="231"/>
      <c r="H293" s="234"/>
      <c r="I293" s="304"/>
      <c r="J293" s="339"/>
      <c r="K293" s="268"/>
      <c r="L293" s="474"/>
      <c r="M293" s="77" t="s">
        <v>4</v>
      </c>
      <c r="N293" s="41" t="s">
        <v>11</v>
      </c>
      <c r="O293" s="84">
        <f>IF(N293="SÍ",10,"0")</f>
        <v>10</v>
      </c>
      <c r="P293" s="469"/>
      <c r="Q293" s="445"/>
      <c r="R293" s="255"/>
      <c r="S293" s="311"/>
      <c r="T293" s="314"/>
      <c r="U293" s="447"/>
      <c r="V293" s="450"/>
      <c r="W293" s="271"/>
      <c r="X293" s="458"/>
      <c r="Y293" s="319"/>
      <c r="Z293" s="274"/>
      <c r="AA293" s="276"/>
      <c r="AB293" s="317"/>
    </row>
    <row r="294" spans="1:28" ht="27.75" customHeight="1">
      <c r="A294" s="440"/>
      <c r="B294" s="440"/>
      <c r="C294" s="371"/>
      <c r="D294" s="442"/>
      <c r="E294" s="406"/>
      <c r="F294" s="371"/>
      <c r="G294" s="231"/>
      <c r="H294" s="234"/>
      <c r="I294" s="304"/>
      <c r="J294" s="339"/>
      <c r="K294" s="268"/>
      <c r="L294" s="474"/>
      <c r="M294" s="75" t="s">
        <v>36</v>
      </c>
      <c r="N294" s="41" t="s">
        <v>156</v>
      </c>
      <c r="O294" s="84" t="str">
        <f>IF(N294="SÍ",15,"0")</f>
        <v>0</v>
      </c>
      <c r="P294" s="469"/>
      <c r="Q294" s="445"/>
      <c r="R294" s="255"/>
      <c r="S294" s="311"/>
      <c r="T294" s="314"/>
      <c r="U294" s="447"/>
      <c r="V294" s="450"/>
      <c r="W294" s="271"/>
      <c r="X294" s="458"/>
      <c r="Y294" s="319"/>
      <c r="Z294" s="274"/>
      <c r="AA294" s="276"/>
      <c r="AB294" s="317"/>
    </row>
    <row r="295" spans="1:28" ht="27.75" customHeight="1">
      <c r="A295" s="440"/>
      <c r="B295" s="440"/>
      <c r="C295" s="371"/>
      <c r="D295" s="442"/>
      <c r="E295" s="406"/>
      <c r="F295" s="371"/>
      <c r="G295" s="231"/>
      <c r="H295" s="234"/>
      <c r="I295" s="304"/>
      <c r="J295" s="339"/>
      <c r="K295" s="268"/>
      <c r="L295" s="474"/>
      <c r="M295" s="75" t="s">
        <v>229</v>
      </c>
      <c r="N295" s="41" t="s">
        <v>11</v>
      </c>
      <c r="O295" s="84">
        <f>IF(N295="SÍ",10,"0")</f>
        <v>10</v>
      </c>
      <c r="P295" s="469"/>
      <c r="Q295" s="445"/>
      <c r="R295" s="255"/>
      <c r="S295" s="311"/>
      <c r="T295" s="314"/>
      <c r="U295" s="447"/>
      <c r="V295" s="450"/>
      <c r="W295" s="271"/>
      <c r="X295" s="458"/>
      <c r="Y295" s="319"/>
      <c r="Z295" s="274"/>
      <c r="AA295" s="276"/>
      <c r="AB295" s="317"/>
    </row>
    <row r="296" spans="1:28" ht="27.75" customHeight="1">
      <c r="A296" s="440"/>
      <c r="B296" s="441"/>
      <c r="C296" s="340"/>
      <c r="D296" s="443"/>
      <c r="E296" s="406"/>
      <c r="F296" s="340"/>
      <c r="G296" s="232"/>
      <c r="H296" s="235"/>
      <c r="I296" s="230"/>
      <c r="J296" s="339"/>
      <c r="K296" s="269"/>
      <c r="L296" s="475"/>
      <c r="M296" s="78" t="s">
        <v>35</v>
      </c>
      <c r="N296" s="41" t="s">
        <v>156</v>
      </c>
      <c r="O296" s="84" t="str">
        <f>IF(N296="SÍ",30,"0")</f>
        <v>0</v>
      </c>
      <c r="P296" s="469"/>
      <c r="Q296" s="445"/>
      <c r="R296" s="255"/>
      <c r="S296" s="312"/>
      <c r="T296" s="315"/>
      <c r="U296" s="448"/>
      <c r="V296" s="451"/>
      <c r="W296" s="272"/>
      <c r="X296" s="459"/>
      <c r="Y296" s="319"/>
      <c r="Z296" s="274"/>
      <c r="AA296" s="276"/>
      <c r="AB296" s="317"/>
    </row>
    <row r="297" spans="1:28" ht="38" customHeight="1">
      <c r="A297" s="440"/>
      <c r="B297" s="439" t="s">
        <v>405</v>
      </c>
      <c r="C297" s="371" t="s">
        <v>406</v>
      </c>
      <c r="D297" s="230" t="s">
        <v>63</v>
      </c>
      <c r="E297" s="371" t="s">
        <v>407</v>
      </c>
      <c r="F297" s="371" t="s">
        <v>408</v>
      </c>
      <c r="G297" s="304" t="s">
        <v>13</v>
      </c>
      <c r="H297" s="233" t="str">
        <f>IF(G297="(1) RARA VEZ","1", IF(G297="(2) IMPROBABLE","2",IF(G297="(3) POSIBLE","3",IF(G297="(4) PROBABLE","4",IF(G297="(5) CASI SEGURO","5","")))))</f>
        <v>1</v>
      </c>
      <c r="I297" s="304" t="s">
        <v>64</v>
      </c>
      <c r="J297" s="339" t="str">
        <f t="shared" ref="J297" si="89">IF(I297="(1) INSIGNIFICANTE","1",IF(I297="(2) MENOR","2",IF(I297="(3) MODERADO","3",IF(I297="(4) MAYOR","4",IF(I297="(5) CATASTRÓFICO","5","")))))</f>
        <v>2</v>
      </c>
      <c r="K297" s="263">
        <f t="shared" ref="K297:K304" si="90">+H297*J297</f>
        <v>2</v>
      </c>
      <c r="L297" s="470" t="s">
        <v>454</v>
      </c>
      <c r="M297" s="73" t="s">
        <v>6</v>
      </c>
      <c r="N297" s="41" t="s">
        <v>11</v>
      </c>
      <c r="O297" s="74">
        <f>IF(N297="SÍ",15,"0")</f>
        <v>15</v>
      </c>
      <c r="P297" s="343">
        <f>SUM(O297:O303)</f>
        <v>40</v>
      </c>
      <c r="Q297" s="444">
        <f>IF(AND(P297&gt;=0,P297&lt;=50),0,IF(AND(P297&gt;50,P297&lt;=75),1,IF(AND(P297&gt;75,P297&lt;=100),2,"REVISAR")))</f>
        <v>0</v>
      </c>
      <c r="R297" s="254" t="s">
        <v>9</v>
      </c>
      <c r="S297" s="310">
        <f t="shared" ref="S297" si="91">IF(R297="PROBABILIDAD",H297-Q297,J297-Q297)</f>
        <v>2</v>
      </c>
      <c r="T297" s="313">
        <f>IF($S297&lt;=0,1,$S297)</f>
        <v>2</v>
      </c>
      <c r="U297" s="446" t="str">
        <f ca="1">IF(AND($S297="PROBABILIDAD",$U297=1),$AJ$2,IF(AND(R297="PROBABILIDAD",$U297=2),$AJ$3,IF(AND($S297="PROBABILIDAD",$U297=3),$AJ$4,IF(AND($S297="PROBABILIDAD",$U297=4),$AJ$5,IF(AND($S297="PROBABILIDAD",$U297=5),$AJ$6,$G297)))))</f>
        <v>(1) RARA VEZ</v>
      </c>
      <c r="V297" s="449" t="str">
        <f ca="1">IF(AND($S297="IMPACTO",$U297=1),$AI$2,IF(AND(R297="IMPACTO",$U297=2),$AI$3,IF(AND($S297="IMPACTO",$U297=3),$AI$4,IF(AND($S297="IMPACTO",$U297=4),$AI$5,IF(AND($S297="IMPACTO",$U297=5),$AI$6,H297)))))</f>
        <v>(2) MENOR</v>
      </c>
      <c r="W297" s="259">
        <f t="shared" ref="W297" si="92">IF(R297="PROBABILIDAD",T297*J297,T297*H297)</f>
        <v>2</v>
      </c>
      <c r="X297" s="224" t="s">
        <v>409</v>
      </c>
      <c r="Y297" s="386">
        <v>2019</v>
      </c>
      <c r="Z297" s="273" t="s">
        <v>410</v>
      </c>
      <c r="AA297" s="264" t="s">
        <v>411</v>
      </c>
      <c r="AB297" s="316"/>
    </row>
    <row r="298" spans="1:28" ht="28">
      <c r="A298" s="440"/>
      <c r="B298" s="440"/>
      <c r="C298" s="373"/>
      <c r="D298" s="456"/>
      <c r="E298" s="373"/>
      <c r="F298" s="373"/>
      <c r="G298" s="304"/>
      <c r="H298" s="234"/>
      <c r="I298" s="304"/>
      <c r="J298" s="339"/>
      <c r="K298" s="263"/>
      <c r="L298" s="477"/>
      <c r="M298" s="75" t="s">
        <v>7</v>
      </c>
      <c r="N298" s="41" t="s">
        <v>11</v>
      </c>
      <c r="O298" s="84">
        <f>IF(N298="SÍ",5,"0")</f>
        <v>5</v>
      </c>
      <c r="P298" s="469"/>
      <c r="Q298" s="445"/>
      <c r="R298" s="255"/>
      <c r="S298" s="311"/>
      <c r="T298" s="314"/>
      <c r="U298" s="447"/>
      <c r="V298" s="450"/>
      <c r="W298" s="259"/>
      <c r="X298" s="225"/>
      <c r="Y298" s="319"/>
      <c r="Z298" s="274"/>
      <c r="AA298" s="461"/>
      <c r="AB298" s="317"/>
    </row>
    <row r="299" spans="1:28" ht="14">
      <c r="A299" s="440"/>
      <c r="B299" s="440"/>
      <c r="C299" s="373"/>
      <c r="D299" s="456"/>
      <c r="E299" s="373"/>
      <c r="F299" s="373"/>
      <c r="G299" s="304"/>
      <c r="H299" s="234"/>
      <c r="I299" s="304"/>
      <c r="J299" s="339"/>
      <c r="K299" s="268" t="str">
        <f t="shared" ref="K299:K306" si="93">IF(AND(G297="(1) RARA VEZ",I297="(1) INSIGNIFICANTE"),"BAJA",IF(AND(G297="(1) RARA VEZ",I297="(2) MENOR"),"BAJA",IF(AND(G297="(2) IMPROBABLE",I297="(1) INSIGNIFICANTE"),"BAJA",IF(AND(G297="(3) POSIBLE",I297="(1) INSIGNIFICANTE"),"BAJA",IF(AND(G297="(4) PROBABLE",I297="(1) INSIGNIFICANTE"),"MODERADA",IF(AND(G297="(5) CASI SEGURO",I297="(1) INSIGNIFICANTE"),"ALTA",IF(AND(G297="(2) IMPROBABLE",I297="(2) MENOR"),"BAJA",IF(AND(G297="(3) POSIBLE",I297="(2) MENOR"),"MODERADA",IF(AND(G297="(4) PROBABLE",I297="(2) MENOR"),"ALTA",IF(AND(G297="(5) CASI SEGURO",I297="(2) MENOR"),"ALTA",IF(AND(G297="(1) RARA VEZ",I297="(3) MODERADO"),"MODERADA",IF(AND(G297="(2) IMPROBABLE",I297="(3) MODERADO"),"MODERADA",IF(AND(G297="(3) POSIBLE",I297="(3) MODERADO"),"ALTA",IF(AND(G297="(4) PROBABLE",I297="(3) MODERADO"),"ALTA",IF(AND(G297="(5) CASI SEGURO",I297="(3) MODERADO"),"EXTREMA",IF(AND(G297="(1) RARA VEZ",I297="(4) MAYOR"),"ALTA",IF(AND(G297="(2) IMPROBABLE",I297="(4) MAYOR"),"ALTA",IF(AND(G297="(3) POSIBLE",I297="(4) MAYOR"),"EXTREMA",IF(AND(G297="(4) PROBABLE",I297="(4) MAYOR"),"EXTREMA",IF(AND(G297="(5) CASI SEGURO",I297="(4) MAYOR"),"EXTREMA",IF(AND(G297="(1) RARA VEZ",I297="(5) CATASTRÓFICO"),"ALTA",IF(AND(G297="(2) IMPROBABLE",I297="(5) CATASTRÓFICO"),"EXTREMA",IF(AND(G297="(3) POSIBLE",I297="(5) CATASTRÓFICO"),"EXTREMA",IF(AND(G297="(4) PROBABLE",I297="(5) CATASTRÓFICO"),"EXTREMA",IF(AND(G297="(5) CASI SEGURO",I297="(5) CATASTRÓFICO"),"EXTREMA")))))))))))))))))))))))))</f>
        <v>BAJA</v>
      </c>
      <c r="L299" s="477"/>
      <c r="M299" s="77" t="s">
        <v>3</v>
      </c>
      <c r="N299" s="41" t="s">
        <v>12</v>
      </c>
      <c r="O299" s="84" t="str">
        <f>IF(N299="SÍ",15,"0")</f>
        <v>0</v>
      </c>
      <c r="P299" s="469"/>
      <c r="Q299" s="445"/>
      <c r="R299" s="255"/>
      <c r="S299" s="311"/>
      <c r="T299" s="314"/>
      <c r="U299" s="447"/>
      <c r="V299" s="450"/>
      <c r="W299" s="270" t="str">
        <f t="shared" ref="W299" ca="1" si="94">IF(AND(U297="(1) RARA VEZ",V297="(1) INSIGNIFICANTE"),"BAJA",IF(AND(U297="(1) RARA VEZ",V297="(2) MENOR"),"BAJA",IF(AND(U297="(2) IMPROBABLE",V297="(1) INSIGNIFICANTE"),"BAJA",IF(AND(U297="(3) POSIBLE",V297="(1) INSIGNIFICANTE"),"BAJA",IF(AND(U297="(4) PROBABLE",V297="(1) INSIGNIFICANTE"),"MODERADA",IF(AND(U297="(5) CASI SEGURO",V297="(1) INSIGNIFICANTE"),"ALTA",IF(AND(U297="(2) IMPROBABLE",V297="(2) MENOR"),"BAJA",IF(AND(U297="(3) POSIBLE",V297="(2) MENOR"),"MODERADA",IF(AND(U297="(4) PROBABLE",V297="(2) MENOR"),"ALTA",IF(AND(U297="(5) CASI SEGURO",V297="(2) MENOR"),"ALTA",IF(AND(U297="(1) RARA VEZ",V297="(3) MODERADO"),"MODERADA",IF(AND(U297="(2) IMPROBABLE",V297="(3) MODERADO"),"MODERADA",IF(AND(U297="(3) POSIBLE",V297="(3) MODERADO"),"ALTA",IF(AND(U297="(4) PROBABLE",V297="(3) MODERADO"),"ALTA",IF(AND(U297="(5) CASI SEGURO",V297="(3) MODERADO"),"EXTREMA",IF(AND(U297="(1) RARA VEZ",V297="(4) MAYOR"),"ALTA",IF(AND(U297="(2) IMPROBABLE",V297="(4) MAYOR"),"ALTA",IF(AND(U297="(3) POSIBLE",V297="(4) MAYOR"),"EXTREMA",IF(AND(U297="(4) PROBABLE",V297="(4) MAYOR"),"EXTREMA",IF(AND(U297="(5) CASI SEGURO",V297="(4) MAYOR"),"EXTREMA",IF(AND(U297="(1) RARA VEZ",V297="(5) CATASTRÓFICO"),"ALTA",IF(AND(U297="(2) IMPROBABLE",V297="(5) CATASTRÓFICO"),"EXTREMA",IF(AND(U297="(3) POSIBLE",V297="(5) CATASTRÓFICO"),"EXTREMA",IF(AND(U297="(4) PROBABLE",V297="(5) CATASTRÓFICO"),"EXTREMA",IF(AND(U297="(5) CASI SEGURO",V297="(5) CATASTRÓFICO"),"EXTREMA")))))))))))))))))))))))))</f>
        <v>MODERADA</v>
      </c>
      <c r="X299" s="225"/>
      <c r="Y299" s="319"/>
      <c r="Z299" s="274"/>
      <c r="AA299" s="461"/>
      <c r="AB299" s="317"/>
    </row>
    <row r="300" spans="1:28" ht="14">
      <c r="A300" s="440"/>
      <c r="B300" s="440"/>
      <c r="C300" s="373"/>
      <c r="D300" s="456"/>
      <c r="E300" s="373"/>
      <c r="F300" s="373"/>
      <c r="G300" s="304"/>
      <c r="H300" s="234"/>
      <c r="I300" s="304"/>
      <c r="J300" s="339"/>
      <c r="K300" s="268"/>
      <c r="L300" s="477"/>
      <c r="M300" s="77" t="s">
        <v>4</v>
      </c>
      <c r="N300" s="41" t="s">
        <v>11</v>
      </c>
      <c r="O300" s="84">
        <f>IF(N300="SÍ",10,"0")</f>
        <v>10</v>
      </c>
      <c r="P300" s="469"/>
      <c r="Q300" s="445"/>
      <c r="R300" s="255"/>
      <c r="S300" s="311"/>
      <c r="T300" s="314"/>
      <c r="U300" s="447"/>
      <c r="V300" s="450"/>
      <c r="W300" s="271"/>
      <c r="X300" s="225"/>
      <c r="Y300" s="319"/>
      <c r="Z300" s="274"/>
      <c r="AA300" s="461"/>
      <c r="AB300" s="317"/>
    </row>
    <row r="301" spans="1:28" ht="28">
      <c r="A301" s="440"/>
      <c r="B301" s="440"/>
      <c r="C301" s="373"/>
      <c r="D301" s="456"/>
      <c r="E301" s="373"/>
      <c r="F301" s="373"/>
      <c r="G301" s="304"/>
      <c r="H301" s="234"/>
      <c r="I301" s="304"/>
      <c r="J301" s="339"/>
      <c r="K301" s="268"/>
      <c r="L301" s="477"/>
      <c r="M301" s="75" t="s">
        <v>36</v>
      </c>
      <c r="N301" s="41" t="s">
        <v>12</v>
      </c>
      <c r="O301" s="84" t="str">
        <f>IF(N301="SÍ",15,"0")</f>
        <v>0</v>
      </c>
      <c r="P301" s="469"/>
      <c r="Q301" s="445"/>
      <c r="R301" s="255"/>
      <c r="S301" s="311"/>
      <c r="T301" s="314"/>
      <c r="U301" s="447"/>
      <c r="V301" s="450"/>
      <c r="W301" s="271"/>
      <c r="X301" s="225"/>
      <c r="Y301" s="319"/>
      <c r="Z301" s="274"/>
      <c r="AA301" s="461"/>
      <c r="AB301" s="317"/>
    </row>
    <row r="302" spans="1:28" ht="28">
      <c r="A302" s="440"/>
      <c r="B302" s="440"/>
      <c r="C302" s="373"/>
      <c r="D302" s="456"/>
      <c r="E302" s="373"/>
      <c r="F302" s="373"/>
      <c r="G302" s="304"/>
      <c r="H302" s="234"/>
      <c r="I302" s="304"/>
      <c r="J302" s="339"/>
      <c r="K302" s="268"/>
      <c r="L302" s="477"/>
      <c r="M302" s="75" t="s">
        <v>229</v>
      </c>
      <c r="N302" s="41" t="s">
        <v>11</v>
      </c>
      <c r="O302" s="84">
        <f>IF(N302="SÍ",10,"0")</f>
        <v>10</v>
      </c>
      <c r="P302" s="469"/>
      <c r="Q302" s="445"/>
      <c r="R302" s="255"/>
      <c r="S302" s="311"/>
      <c r="T302" s="314"/>
      <c r="U302" s="447"/>
      <c r="V302" s="450"/>
      <c r="W302" s="271"/>
      <c r="X302" s="225"/>
      <c r="Y302" s="319"/>
      <c r="Z302" s="274"/>
      <c r="AA302" s="461"/>
      <c r="AB302" s="317"/>
    </row>
    <row r="303" spans="1:28" ht="28">
      <c r="A303" s="440"/>
      <c r="B303" s="441"/>
      <c r="C303" s="455"/>
      <c r="D303" s="457"/>
      <c r="E303" s="455"/>
      <c r="F303" s="455"/>
      <c r="G303" s="230"/>
      <c r="H303" s="235"/>
      <c r="I303" s="230"/>
      <c r="J303" s="339"/>
      <c r="K303" s="269"/>
      <c r="L303" s="478"/>
      <c r="M303" s="78" t="s">
        <v>35</v>
      </c>
      <c r="N303" s="41" t="s">
        <v>12</v>
      </c>
      <c r="O303" s="84" t="str">
        <f>IF(N303="SÍ",30,"0")</f>
        <v>0</v>
      </c>
      <c r="P303" s="469"/>
      <c r="Q303" s="445"/>
      <c r="R303" s="255"/>
      <c r="S303" s="312"/>
      <c r="T303" s="315"/>
      <c r="U303" s="448"/>
      <c r="V303" s="451"/>
      <c r="W303" s="272"/>
      <c r="X303" s="226"/>
      <c r="Y303" s="319"/>
      <c r="Z303" s="274"/>
      <c r="AA303" s="461"/>
      <c r="AB303" s="317"/>
    </row>
    <row r="304" spans="1:28" ht="38" customHeight="1">
      <c r="A304" s="440"/>
      <c r="B304" s="379" t="s">
        <v>405</v>
      </c>
      <c r="C304" s="249" t="s">
        <v>412</v>
      </c>
      <c r="D304" s="304" t="s">
        <v>63</v>
      </c>
      <c r="E304" s="371" t="s">
        <v>413</v>
      </c>
      <c r="F304" s="371" t="s">
        <v>414</v>
      </c>
      <c r="G304" s="304" t="s">
        <v>13</v>
      </c>
      <c r="H304" s="233" t="str">
        <f>IF(G304="(1) RARA VEZ","1", IF(G304="(2) IMPROBABLE","2",IF(G304="(3) POSIBLE","3",IF(G304="(4) PROBABLE","4",IF(G304="(5) CASI SEGURO","5","")))))</f>
        <v>1</v>
      </c>
      <c r="I304" s="304" t="s">
        <v>68</v>
      </c>
      <c r="J304" s="339" t="str">
        <f t="shared" ref="J304" si="95">IF(I304="(1) INSIGNIFICANTE","1",IF(I304="(2) MENOR","2",IF(I304="(3) MODERADO","3",IF(I304="(4) MAYOR","4",IF(I304="(5) CATASTRÓFICO","5","")))))</f>
        <v>4</v>
      </c>
      <c r="K304" s="263">
        <f t="shared" si="90"/>
        <v>4</v>
      </c>
      <c r="L304" s="390" t="s">
        <v>415</v>
      </c>
      <c r="M304" s="73" t="s">
        <v>6</v>
      </c>
      <c r="N304" s="41" t="s">
        <v>11</v>
      </c>
      <c r="O304" s="74">
        <f>IF(N304="SÍ",15,"0")</f>
        <v>15</v>
      </c>
      <c r="P304" s="343">
        <f>SUM(O304:O310)</f>
        <v>40</v>
      </c>
      <c r="Q304" s="444">
        <f>IF(AND(P304&gt;=0,P304&lt;=50),0,IF(AND(P304&gt;50,P304&lt;=75),1,IF(AND(P304&gt;75,P304&lt;=100),2,"REVISAR")))</f>
        <v>0</v>
      </c>
      <c r="R304" s="254" t="s">
        <v>9</v>
      </c>
      <c r="S304" s="310">
        <f t="shared" ref="S304" si="96">IF(R304="PROBABILIDAD",H304-Q304,J304-Q304)</f>
        <v>4</v>
      </c>
      <c r="T304" s="313">
        <f>IF($S304&lt;=0,1,$S304)</f>
        <v>4</v>
      </c>
      <c r="U304" s="446" t="str">
        <f ca="1">IF(AND($S304="PROBABILIDAD",$U304=1),$AJ$2,IF(AND(R304="PROBABILIDAD",$U304=2),$AJ$3,IF(AND($S304="PROBABILIDAD",$U304=3),$AJ$4,IF(AND($S304="PROBABILIDAD",$U304=4),$AJ$5,IF(AND($S304="PROBABILIDAD",$U304=5),$AJ$6,$G304)))))</f>
        <v>(1) RARA VEZ</v>
      </c>
      <c r="V304" s="449" t="str">
        <f ca="1">IF(AND($S304="IMPACTO",$U304=1),$AI$2,IF(AND(R304="IMPACTO",$U304=2),$AI$3,IF(AND($S304="IMPACTO",$U304=3),$AI$4,IF(AND($S304="IMPACTO",$U304=4),$AI$5,IF(AND($S304="IMPACTO",$U304=5),$AI$6,H304)))))</f>
        <v>(4) MAYOR</v>
      </c>
      <c r="W304" s="259">
        <f t="shared" ref="W304" si="97">IF(R304="PROBABILIDAD",T304*J304,T304*H304)</f>
        <v>4</v>
      </c>
      <c r="X304" s="273" t="s">
        <v>416</v>
      </c>
      <c r="Y304" s="386">
        <v>2019</v>
      </c>
      <c r="Z304" s="340" t="s">
        <v>417</v>
      </c>
      <c r="AA304" s="273" t="s">
        <v>418</v>
      </c>
      <c r="AB304" s="316"/>
    </row>
    <row r="305" spans="1:28" ht="28">
      <c r="A305" s="440"/>
      <c r="B305" s="380"/>
      <c r="C305" s="250"/>
      <c r="D305" s="442"/>
      <c r="E305" s="371"/>
      <c r="F305" s="373"/>
      <c r="G305" s="304"/>
      <c r="H305" s="234"/>
      <c r="I305" s="304"/>
      <c r="J305" s="339"/>
      <c r="K305" s="263"/>
      <c r="L305" s="391"/>
      <c r="M305" s="75" t="s">
        <v>7</v>
      </c>
      <c r="N305" s="41" t="s">
        <v>11</v>
      </c>
      <c r="O305" s="84">
        <f>IF(N305="SÍ",5,"0")</f>
        <v>5</v>
      </c>
      <c r="P305" s="469"/>
      <c r="Q305" s="445"/>
      <c r="R305" s="255"/>
      <c r="S305" s="311"/>
      <c r="T305" s="314"/>
      <c r="U305" s="447"/>
      <c r="V305" s="450"/>
      <c r="W305" s="259"/>
      <c r="X305" s="274"/>
      <c r="Y305" s="319"/>
      <c r="Z305" s="341"/>
      <c r="AA305" s="276"/>
      <c r="AB305" s="317"/>
    </row>
    <row r="306" spans="1:28" ht="14">
      <c r="A306" s="440"/>
      <c r="B306" s="380"/>
      <c r="C306" s="250"/>
      <c r="D306" s="442"/>
      <c r="E306" s="371"/>
      <c r="F306" s="373"/>
      <c r="G306" s="304"/>
      <c r="H306" s="234"/>
      <c r="I306" s="304"/>
      <c r="J306" s="339"/>
      <c r="K306" s="268" t="str">
        <f t="shared" si="93"/>
        <v>ALTA</v>
      </c>
      <c r="L306" s="391"/>
      <c r="M306" s="77" t="s">
        <v>3</v>
      </c>
      <c r="N306" s="41" t="s">
        <v>12</v>
      </c>
      <c r="O306" s="84" t="str">
        <f>IF(N306="SÍ",15,"0")</f>
        <v>0</v>
      </c>
      <c r="P306" s="469"/>
      <c r="Q306" s="445"/>
      <c r="R306" s="255"/>
      <c r="S306" s="311"/>
      <c r="T306" s="314"/>
      <c r="U306" s="447"/>
      <c r="V306" s="450"/>
      <c r="W306" s="270" t="str">
        <f t="shared" ref="W306" ca="1" si="98">IF(AND(U304="(1) RARA VEZ",V304="(1) INSIGNIFICANTE"),"BAJA",IF(AND(U304="(1) RARA VEZ",V304="(2) MENOR"),"BAJA",IF(AND(U304="(2) IMPROBABLE",V304="(1) INSIGNIFICANTE"),"BAJA",IF(AND(U304="(3) POSIBLE",V304="(1) INSIGNIFICANTE"),"BAJA",IF(AND(U304="(4) PROBABLE",V304="(1) INSIGNIFICANTE"),"MODERADA",IF(AND(U304="(5) CASI SEGURO",V304="(1) INSIGNIFICANTE"),"ALTA",IF(AND(U304="(2) IMPROBABLE",V304="(2) MENOR"),"BAJA",IF(AND(U304="(3) POSIBLE",V304="(2) MENOR"),"MODERADA",IF(AND(U304="(4) PROBABLE",V304="(2) MENOR"),"ALTA",IF(AND(U304="(5) CASI SEGURO",V304="(2) MENOR"),"ALTA",IF(AND(U304="(1) RARA VEZ",V304="(3) MODERADO"),"MODERADA",IF(AND(U304="(2) IMPROBABLE",V304="(3) MODERADO"),"MODERADA",IF(AND(U304="(3) POSIBLE",V304="(3) MODERADO"),"ALTA",IF(AND(U304="(4) PROBABLE",V304="(3) MODERADO"),"ALTA",IF(AND(U304="(5) CASI SEGURO",V304="(3) MODERADO"),"EXTREMA",IF(AND(U304="(1) RARA VEZ",V304="(4) MAYOR"),"ALTA",IF(AND(U304="(2) IMPROBABLE",V304="(4) MAYOR"),"ALTA",IF(AND(U304="(3) POSIBLE",V304="(4) MAYOR"),"EXTREMA",IF(AND(U304="(4) PROBABLE",V304="(4) MAYOR"),"EXTREMA",IF(AND(U304="(5) CASI SEGURO",V304="(4) MAYOR"),"EXTREMA",IF(AND(U304="(1) RARA VEZ",V304="(5) CATASTRÓFICO"),"ALTA",IF(AND(U304="(2) IMPROBABLE",V304="(5) CATASTRÓFICO"),"EXTREMA",IF(AND(U304="(3) POSIBLE",V304="(5) CATASTRÓFICO"),"EXTREMA",IF(AND(U304="(4) PROBABLE",V304="(5) CATASTRÓFICO"),"EXTREMA",IF(AND(U304="(5) CASI SEGURO",V304="(5) CATASTRÓFICO"),"EXTREMA")))))))))))))))))))))))))</f>
        <v>MODERADA</v>
      </c>
      <c r="X306" s="274"/>
      <c r="Y306" s="319"/>
      <c r="Z306" s="341"/>
      <c r="AA306" s="276"/>
      <c r="AB306" s="317"/>
    </row>
    <row r="307" spans="1:28" ht="14">
      <c r="A307" s="440"/>
      <c r="B307" s="380"/>
      <c r="C307" s="250"/>
      <c r="D307" s="442"/>
      <c r="E307" s="371"/>
      <c r="F307" s="373"/>
      <c r="G307" s="304"/>
      <c r="H307" s="234"/>
      <c r="I307" s="304"/>
      <c r="J307" s="339"/>
      <c r="K307" s="268"/>
      <c r="L307" s="391"/>
      <c r="M307" s="77" t="s">
        <v>4</v>
      </c>
      <c r="N307" s="41" t="s">
        <v>11</v>
      </c>
      <c r="O307" s="84">
        <f>IF(N307="SÍ",10,"0")</f>
        <v>10</v>
      </c>
      <c r="P307" s="469"/>
      <c r="Q307" s="445"/>
      <c r="R307" s="255"/>
      <c r="S307" s="311"/>
      <c r="T307" s="314"/>
      <c r="U307" s="447"/>
      <c r="V307" s="450"/>
      <c r="W307" s="271"/>
      <c r="X307" s="274"/>
      <c r="Y307" s="319"/>
      <c r="Z307" s="341"/>
      <c r="AA307" s="276"/>
      <c r="AB307" s="317"/>
    </row>
    <row r="308" spans="1:28" ht="28">
      <c r="A308" s="440"/>
      <c r="B308" s="380"/>
      <c r="C308" s="250"/>
      <c r="D308" s="442"/>
      <c r="E308" s="371"/>
      <c r="F308" s="373"/>
      <c r="G308" s="304"/>
      <c r="H308" s="234"/>
      <c r="I308" s="304"/>
      <c r="J308" s="339"/>
      <c r="K308" s="268"/>
      <c r="L308" s="391"/>
      <c r="M308" s="75" t="s">
        <v>36</v>
      </c>
      <c r="N308" s="41" t="s">
        <v>156</v>
      </c>
      <c r="O308" s="84" t="str">
        <f>IF(N308="SÍ",15,"0")</f>
        <v>0</v>
      </c>
      <c r="P308" s="469"/>
      <c r="Q308" s="445"/>
      <c r="R308" s="255"/>
      <c r="S308" s="311"/>
      <c r="T308" s="314"/>
      <c r="U308" s="447"/>
      <c r="V308" s="450"/>
      <c r="W308" s="271"/>
      <c r="X308" s="274"/>
      <c r="Y308" s="319"/>
      <c r="Z308" s="341"/>
      <c r="AA308" s="276"/>
      <c r="AB308" s="317"/>
    </row>
    <row r="309" spans="1:28" ht="28">
      <c r="A309" s="440"/>
      <c r="B309" s="380"/>
      <c r="C309" s="250"/>
      <c r="D309" s="442"/>
      <c r="E309" s="371"/>
      <c r="F309" s="373"/>
      <c r="G309" s="304"/>
      <c r="H309" s="234"/>
      <c r="I309" s="304"/>
      <c r="J309" s="339"/>
      <c r="K309" s="268"/>
      <c r="L309" s="391"/>
      <c r="M309" s="75" t="s">
        <v>229</v>
      </c>
      <c r="N309" s="41" t="s">
        <v>11</v>
      </c>
      <c r="O309" s="84">
        <f>IF(N309="SÍ",10,"0")</f>
        <v>10</v>
      </c>
      <c r="P309" s="469"/>
      <c r="Q309" s="445"/>
      <c r="R309" s="255"/>
      <c r="S309" s="311"/>
      <c r="T309" s="314"/>
      <c r="U309" s="447"/>
      <c r="V309" s="450"/>
      <c r="W309" s="271"/>
      <c r="X309" s="274"/>
      <c r="Y309" s="319"/>
      <c r="Z309" s="341"/>
      <c r="AA309" s="276"/>
      <c r="AB309" s="317"/>
    </row>
    <row r="310" spans="1:28" ht="28">
      <c r="A310" s="440"/>
      <c r="B310" s="381"/>
      <c r="C310" s="251"/>
      <c r="D310" s="443"/>
      <c r="E310" s="340"/>
      <c r="F310" s="455"/>
      <c r="G310" s="230"/>
      <c r="H310" s="235"/>
      <c r="I310" s="230"/>
      <c r="J310" s="339"/>
      <c r="K310" s="269"/>
      <c r="L310" s="391"/>
      <c r="M310" s="78" t="s">
        <v>35</v>
      </c>
      <c r="N310" s="41" t="s">
        <v>156</v>
      </c>
      <c r="O310" s="84" t="str">
        <f>IF(N310="SÍ",30,"0")</f>
        <v>0</v>
      </c>
      <c r="P310" s="469"/>
      <c r="Q310" s="445"/>
      <c r="R310" s="255"/>
      <c r="S310" s="312"/>
      <c r="T310" s="315"/>
      <c r="U310" s="448"/>
      <c r="V310" s="451"/>
      <c r="W310" s="272"/>
      <c r="X310" s="274"/>
      <c r="Y310" s="319"/>
      <c r="Z310" s="342"/>
      <c r="AA310" s="276"/>
      <c r="AB310" s="317"/>
    </row>
    <row r="311" spans="1:28" ht="38" customHeight="1">
      <c r="A311" s="440"/>
      <c r="B311" s="379" t="s">
        <v>419</v>
      </c>
      <c r="C311" s="464" t="s">
        <v>420</v>
      </c>
      <c r="D311" s="415" t="s">
        <v>67</v>
      </c>
      <c r="E311" s="249" t="s">
        <v>421</v>
      </c>
      <c r="F311" s="249" t="s">
        <v>422</v>
      </c>
      <c r="G311" s="304" t="s">
        <v>13</v>
      </c>
      <c r="H311" s="233" t="str">
        <f>IF(G311="(1) RARA VEZ","1", IF(G311="(2) IMPROBABLE","2",IF(G311="(3) POSIBLE","3",IF(G311="(4) PROBABLE","4",IF(G311="(5) CASI SEGURO","5","")))))</f>
        <v>1</v>
      </c>
      <c r="I311" s="304" t="s">
        <v>66</v>
      </c>
      <c r="J311" s="339" t="str">
        <f t="shared" ref="J311" si="99">IF(I311="(1) INSIGNIFICANTE","1",IF(I311="(2) MENOR","2",IF(I311="(3) MODERADO","3",IF(I311="(4) MAYOR","4",IF(I311="(5) CATASTRÓFICO","5","")))))</f>
        <v>3</v>
      </c>
      <c r="K311" s="263">
        <f t="shared" ref="K311:K318" si="100">+H311*J311</f>
        <v>3</v>
      </c>
      <c r="L311" s="383" t="s">
        <v>423</v>
      </c>
      <c r="M311" s="73" t="s">
        <v>6</v>
      </c>
      <c r="N311" s="41" t="s">
        <v>156</v>
      </c>
      <c r="O311" s="74" t="str">
        <f>IF(N311="SÍ",15,"0")</f>
        <v>0</v>
      </c>
      <c r="P311" s="343">
        <f>SUM(O311:O317)</f>
        <v>5</v>
      </c>
      <c r="Q311" s="444">
        <f>IF(AND(P311&gt;=0,P311&lt;=50),0,IF(AND(P311&gt;50,P311&lt;=75),1,IF(AND(P311&gt;75,P311&lt;=100),2,"REVISAR")))</f>
        <v>0</v>
      </c>
      <c r="R311" s="254" t="s">
        <v>8</v>
      </c>
      <c r="S311" s="310">
        <f t="shared" ref="S311" si="101">IF(R311="PROBABILIDAD",H311-Q311,J311-Q311)</f>
        <v>1</v>
      </c>
      <c r="T311" s="313">
        <f>IF($S311&lt;=0,1,$S311)</f>
        <v>1</v>
      </c>
      <c r="U311" s="446" t="str">
        <f ca="1">IF(AND($S311="PROBABILIDAD",$U311=1),$AJ$2,IF(AND(R311="PROBABILIDAD",$U311=2),$AJ$3,IF(AND($S311="PROBABILIDAD",$U311=3),$AJ$4,IF(AND($S311="PROBABILIDAD",$U311=4),$AJ$5,IF(AND($S311="PROBABILIDAD",$U311=5),$AJ$6,$G311)))))</f>
        <v>(1) RARA VEZ</v>
      </c>
      <c r="V311" s="449" t="str">
        <f ca="1">IF(AND($S311="IMPACTO",$U311=1),$AI$2,IF(AND(R311="IMPACTO",$U311=2),$AI$3,IF(AND($S311="IMPACTO",$U311=3),$AI$4,IF(AND($S311="IMPACTO",$U311=4),$AI$5,IF(AND($S311="IMPACTO",$U311=5),$AI$6,H311)))))</f>
        <v>(3) MODERADO</v>
      </c>
      <c r="W311" s="259">
        <f t="shared" ref="W311" si="102">IF(R311="PROBABILIDAD",T311*J311,T311*H311)</f>
        <v>3</v>
      </c>
      <c r="X311" s="340" t="s">
        <v>424</v>
      </c>
      <c r="Y311" s="233">
        <v>2019</v>
      </c>
      <c r="Z311" s="249" t="s">
        <v>455</v>
      </c>
      <c r="AA311" s="224" t="s">
        <v>425</v>
      </c>
      <c r="AB311" s="369"/>
    </row>
    <row r="312" spans="1:28" ht="28">
      <c r="A312" s="440"/>
      <c r="B312" s="380"/>
      <c r="C312" s="464"/>
      <c r="D312" s="466"/>
      <c r="E312" s="249"/>
      <c r="F312" s="249"/>
      <c r="G312" s="304"/>
      <c r="H312" s="234"/>
      <c r="I312" s="304"/>
      <c r="J312" s="339"/>
      <c r="K312" s="263"/>
      <c r="L312" s="383"/>
      <c r="M312" s="75" t="s">
        <v>7</v>
      </c>
      <c r="N312" s="41" t="s">
        <v>11</v>
      </c>
      <c r="O312" s="84">
        <f>IF(N312="SÍ",5,"0")</f>
        <v>5</v>
      </c>
      <c r="P312" s="469"/>
      <c r="Q312" s="445"/>
      <c r="R312" s="255"/>
      <c r="S312" s="311"/>
      <c r="T312" s="314"/>
      <c r="U312" s="447"/>
      <c r="V312" s="450"/>
      <c r="W312" s="259"/>
      <c r="X312" s="462"/>
      <c r="Y312" s="234"/>
      <c r="Z312" s="249"/>
      <c r="AA312" s="458"/>
      <c r="AB312" s="370"/>
    </row>
    <row r="313" spans="1:28" ht="14">
      <c r="A313" s="440"/>
      <c r="B313" s="380"/>
      <c r="C313" s="464"/>
      <c r="D313" s="466"/>
      <c r="E313" s="249"/>
      <c r="F313" s="249"/>
      <c r="G313" s="304"/>
      <c r="H313" s="234"/>
      <c r="I313" s="304"/>
      <c r="J313" s="339"/>
      <c r="K313" s="268" t="str">
        <f t="shared" ref="K313:K320" si="103">IF(AND(G311="(1) RARA VEZ",I311="(1) INSIGNIFICANTE"),"BAJA",IF(AND(G311="(1) RARA VEZ",I311="(2) MENOR"),"BAJA",IF(AND(G311="(2) IMPROBABLE",I311="(1) INSIGNIFICANTE"),"BAJA",IF(AND(G311="(3) POSIBLE",I311="(1) INSIGNIFICANTE"),"BAJA",IF(AND(G311="(4) PROBABLE",I311="(1) INSIGNIFICANTE"),"MODERADA",IF(AND(G311="(5) CASI SEGURO",I311="(1) INSIGNIFICANTE"),"ALTA",IF(AND(G311="(2) IMPROBABLE",I311="(2) MENOR"),"BAJA",IF(AND(G311="(3) POSIBLE",I311="(2) MENOR"),"MODERADA",IF(AND(G311="(4) PROBABLE",I311="(2) MENOR"),"ALTA",IF(AND(G311="(5) CASI SEGURO",I311="(2) MENOR"),"ALTA",IF(AND(G311="(1) RARA VEZ",I311="(3) MODERADO"),"MODERADA",IF(AND(G311="(2) IMPROBABLE",I311="(3) MODERADO"),"MODERADA",IF(AND(G311="(3) POSIBLE",I311="(3) MODERADO"),"ALTA",IF(AND(G311="(4) PROBABLE",I311="(3) MODERADO"),"ALTA",IF(AND(G311="(5) CASI SEGURO",I311="(3) MODERADO"),"EXTREMA",IF(AND(G311="(1) RARA VEZ",I311="(4) MAYOR"),"ALTA",IF(AND(G311="(2) IMPROBABLE",I311="(4) MAYOR"),"ALTA",IF(AND(G311="(3) POSIBLE",I311="(4) MAYOR"),"EXTREMA",IF(AND(G311="(4) PROBABLE",I311="(4) MAYOR"),"EXTREMA",IF(AND(G311="(5) CASI SEGURO",I311="(4) MAYOR"),"EXTREMA",IF(AND(G311="(1) RARA VEZ",I311="(5) CATASTRÓFICO"),"ALTA",IF(AND(G311="(2) IMPROBABLE",I311="(5) CATASTRÓFICO"),"EXTREMA",IF(AND(G311="(3) POSIBLE",I311="(5) CATASTRÓFICO"),"EXTREMA",IF(AND(G311="(4) PROBABLE",I311="(5) CATASTRÓFICO"),"EXTREMA",IF(AND(G311="(5) CASI SEGURO",I311="(5) CATASTRÓFICO"),"EXTREMA")))))))))))))))))))))))))</f>
        <v>MODERADA</v>
      </c>
      <c r="L313" s="383"/>
      <c r="M313" s="77" t="s">
        <v>3</v>
      </c>
      <c r="N313" s="41" t="s">
        <v>12</v>
      </c>
      <c r="O313" s="84" t="str">
        <f>IF(N313="SÍ",15,"0")</f>
        <v>0</v>
      </c>
      <c r="P313" s="469"/>
      <c r="Q313" s="445"/>
      <c r="R313" s="255"/>
      <c r="S313" s="311"/>
      <c r="T313" s="314"/>
      <c r="U313" s="447"/>
      <c r="V313" s="450"/>
      <c r="W313" s="270" t="str">
        <f t="shared" ref="W313" ca="1" si="104">IF(AND(U311="(1) RARA VEZ",V311="(1) INSIGNIFICANTE"),"BAJA",IF(AND(U311="(1) RARA VEZ",V311="(2) MENOR"),"BAJA",IF(AND(U311="(2) IMPROBABLE",V311="(1) INSIGNIFICANTE"),"BAJA",IF(AND(U311="(3) POSIBLE",V311="(1) INSIGNIFICANTE"),"BAJA",IF(AND(U311="(4) PROBABLE",V311="(1) INSIGNIFICANTE"),"MODERADA",IF(AND(U311="(5) CASI SEGURO",V311="(1) INSIGNIFICANTE"),"ALTA",IF(AND(U311="(2) IMPROBABLE",V311="(2) MENOR"),"BAJA",IF(AND(U311="(3) POSIBLE",V311="(2) MENOR"),"MODERADA",IF(AND(U311="(4) PROBABLE",V311="(2) MENOR"),"ALTA",IF(AND(U311="(5) CASI SEGURO",V311="(2) MENOR"),"ALTA",IF(AND(U311="(1) RARA VEZ",V311="(3) MODERADO"),"MODERADA",IF(AND(U311="(2) IMPROBABLE",V311="(3) MODERADO"),"MODERADA",IF(AND(U311="(3) POSIBLE",V311="(3) MODERADO"),"ALTA",IF(AND(U311="(4) PROBABLE",V311="(3) MODERADO"),"ALTA",IF(AND(U311="(5) CASI SEGURO",V311="(3) MODERADO"),"EXTREMA",IF(AND(U311="(1) RARA VEZ",V311="(4) MAYOR"),"ALTA",IF(AND(U311="(2) IMPROBABLE",V311="(4) MAYOR"),"ALTA",IF(AND(U311="(3) POSIBLE",V311="(4) MAYOR"),"EXTREMA",IF(AND(U311="(4) PROBABLE",V311="(4) MAYOR"),"EXTREMA",IF(AND(U311="(5) CASI SEGURO",V311="(4) MAYOR"),"EXTREMA",IF(AND(U311="(1) RARA VEZ",V311="(5) CATASTRÓFICO"),"ALTA",IF(AND(U311="(2) IMPROBABLE",V311="(5) CATASTRÓFICO"),"EXTREMA",IF(AND(U311="(3) POSIBLE",V311="(5) CATASTRÓFICO"),"EXTREMA",IF(AND(U311="(4) PROBABLE",V311="(5) CATASTRÓFICO"),"EXTREMA",IF(AND(U311="(5) CASI SEGURO",V311="(5) CATASTRÓFICO"),"EXTREMA")))))))))))))))))))))))))</f>
        <v>MODERADA</v>
      </c>
      <c r="X313" s="462"/>
      <c r="Y313" s="234"/>
      <c r="Z313" s="249"/>
      <c r="AA313" s="458"/>
      <c r="AB313" s="370"/>
    </row>
    <row r="314" spans="1:28" ht="14">
      <c r="A314" s="440"/>
      <c r="B314" s="380"/>
      <c r="C314" s="464"/>
      <c r="D314" s="466"/>
      <c r="E314" s="249"/>
      <c r="F314" s="249"/>
      <c r="G314" s="304"/>
      <c r="H314" s="234"/>
      <c r="I314" s="304"/>
      <c r="J314" s="339"/>
      <c r="K314" s="268"/>
      <c r="L314" s="383"/>
      <c r="M314" s="77" t="s">
        <v>4</v>
      </c>
      <c r="N314" s="41" t="s">
        <v>156</v>
      </c>
      <c r="O314" s="84" t="str">
        <f>IF(N314="SÍ",10,"0")</f>
        <v>0</v>
      </c>
      <c r="P314" s="469"/>
      <c r="Q314" s="445"/>
      <c r="R314" s="255"/>
      <c r="S314" s="311"/>
      <c r="T314" s="314"/>
      <c r="U314" s="447"/>
      <c r="V314" s="450"/>
      <c r="W314" s="271"/>
      <c r="X314" s="462"/>
      <c r="Y314" s="234"/>
      <c r="Z314" s="249"/>
      <c r="AA314" s="458"/>
      <c r="AB314" s="370"/>
    </row>
    <row r="315" spans="1:28" ht="28">
      <c r="A315" s="440"/>
      <c r="B315" s="380"/>
      <c r="C315" s="464"/>
      <c r="D315" s="466"/>
      <c r="E315" s="249"/>
      <c r="F315" s="249"/>
      <c r="G315" s="304"/>
      <c r="H315" s="234"/>
      <c r="I315" s="304"/>
      <c r="J315" s="339"/>
      <c r="K315" s="268"/>
      <c r="L315" s="383"/>
      <c r="M315" s="75" t="s">
        <v>36</v>
      </c>
      <c r="N315" s="41" t="s">
        <v>156</v>
      </c>
      <c r="O315" s="84" t="str">
        <f>IF(N315="SÍ",15,"0")</f>
        <v>0</v>
      </c>
      <c r="P315" s="469"/>
      <c r="Q315" s="445"/>
      <c r="R315" s="255"/>
      <c r="S315" s="311"/>
      <c r="T315" s="314"/>
      <c r="U315" s="447"/>
      <c r="V315" s="450"/>
      <c r="W315" s="271"/>
      <c r="X315" s="462"/>
      <c r="Y315" s="234"/>
      <c r="Z315" s="249"/>
      <c r="AA315" s="458"/>
      <c r="AB315" s="370"/>
    </row>
    <row r="316" spans="1:28" ht="28">
      <c r="A316" s="440"/>
      <c r="B316" s="380"/>
      <c r="C316" s="464"/>
      <c r="D316" s="466"/>
      <c r="E316" s="249"/>
      <c r="F316" s="249"/>
      <c r="G316" s="304"/>
      <c r="H316" s="234"/>
      <c r="I316" s="304"/>
      <c r="J316" s="339"/>
      <c r="K316" s="268"/>
      <c r="L316" s="383"/>
      <c r="M316" s="75" t="s">
        <v>229</v>
      </c>
      <c r="N316" s="41" t="s">
        <v>156</v>
      </c>
      <c r="O316" s="84" t="str">
        <f>IF(N316="SÍ",10,"0")</f>
        <v>0</v>
      </c>
      <c r="P316" s="469"/>
      <c r="Q316" s="445"/>
      <c r="R316" s="255"/>
      <c r="S316" s="311"/>
      <c r="T316" s="314"/>
      <c r="U316" s="447"/>
      <c r="V316" s="450"/>
      <c r="W316" s="271"/>
      <c r="X316" s="462"/>
      <c r="Y316" s="234"/>
      <c r="Z316" s="249"/>
      <c r="AA316" s="458"/>
      <c r="AB316" s="370"/>
    </row>
    <row r="317" spans="1:28" ht="28">
      <c r="A317" s="440"/>
      <c r="B317" s="381"/>
      <c r="C317" s="465"/>
      <c r="D317" s="467"/>
      <c r="E317" s="224"/>
      <c r="F317" s="224"/>
      <c r="G317" s="230"/>
      <c r="H317" s="235"/>
      <c r="I317" s="230"/>
      <c r="J317" s="339"/>
      <c r="K317" s="269"/>
      <c r="L317" s="227"/>
      <c r="M317" s="78" t="s">
        <v>35</v>
      </c>
      <c r="N317" s="41" t="s">
        <v>156</v>
      </c>
      <c r="O317" s="84" t="str">
        <f>IF(N317="SÍ",30,"0")</f>
        <v>0</v>
      </c>
      <c r="P317" s="469"/>
      <c r="Q317" s="445"/>
      <c r="R317" s="255"/>
      <c r="S317" s="312"/>
      <c r="T317" s="315"/>
      <c r="U317" s="448"/>
      <c r="V317" s="451"/>
      <c r="W317" s="272"/>
      <c r="X317" s="463"/>
      <c r="Y317" s="235"/>
      <c r="Z317" s="224"/>
      <c r="AA317" s="459"/>
      <c r="AB317" s="370"/>
    </row>
    <row r="318" spans="1:28" ht="38" customHeight="1">
      <c r="A318" s="440"/>
      <c r="B318" s="379" t="s">
        <v>426</v>
      </c>
      <c r="C318" s="224" t="s">
        <v>427</v>
      </c>
      <c r="D318" s="383" t="s">
        <v>67</v>
      </c>
      <c r="E318" s="249" t="s">
        <v>428</v>
      </c>
      <c r="F318" s="249" t="s">
        <v>429</v>
      </c>
      <c r="G318" s="304" t="s">
        <v>16</v>
      </c>
      <c r="H318" s="233" t="str">
        <f>IF(G318="(1) RARA VEZ","1", IF(G318="(2) IMPROBABLE","2",IF(G318="(3) POSIBLE","3",IF(G318="(4) PROBABLE","4",IF(G318="(5) CASI SEGURO","5","")))))</f>
        <v>4</v>
      </c>
      <c r="I318" s="304" t="s">
        <v>68</v>
      </c>
      <c r="J318" s="339" t="str">
        <f t="shared" ref="J318" si="105">IF(I318="(1) INSIGNIFICANTE","1",IF(I318="(2) MENOR","2",IF(I318="(3) MODERADO","3",IF(I318="(4) MAYOR","4",IF(I318="(5) CATASTRÓFICO","5","")))))</f>
        <v>4</v>
      </c>
      <c r="K318" s="263">
        <f t="shared" si="100"/>
        <v>16</v>
      </c>
      <c r="L318" s="470" t="s">
        <v>430</v>
      </c>
      <c r="M318" s="73" t="s">
        <v>6</v>
      </c>
      <c r="N318" s="41" t="s">
        <v>156</v>
      </c>
      <c r="O318" s="74" t="str">
        <f>IF(N318="SÍ",15,"0")</f>
        <v>0</v>
      </c>
      <c r="P318" s="343">
        <f>SUM(O318:O324)</f>
        <v>15</v>
      </c>
      <c r="Q318" s="444">
        <f>IF(AND(P318&gt;=0,P318&lt;=50),0,IF(AND(P318&gt;50,P318&lt;=75),1,IF(AND(P318&gt;75,P318&lt;=100),2,"REVISAR")))</f>
        <v>0</v>
      </c>
      <c r="R318" s="254" t="s">
        <v>8</v>
      </c>
      <c r="S318" s="310">
        <f t="shared" ref="S318" si="106">IF(R318="PROBABILIDAD",H318-Q318,J318-Q318)</f>
        <v>4</v>
      </c>
      <c r="T318" s="313">
        <f>IF($S318&lt;=0,1,$S318)</f>
        <v>4</v>
      </c>
      <c r="U318" s="446" t="str">
        <f ca="1">IF(AND($S318="PROBABILIDAD",$U318=1),$AJ$2,IF(AND(R318="PROBABILIDAD",$U318=2),$AJ$3,IF(AND($S318="PROBABILIDAD",$U318=3),$AJ$4,IF(AND($S318="PROBABILIDAD",$U318=4),$AJ$5,IF(AND($S318="PROBABILIDAD",$U318=5),$AJ$6,$G318)))))</f>
        <v>(4) PROBABLE</v>
      </c>
      <c r="V318" s="449" t="str">
        <f ca="1">IF(AND($S318="IMPACTO",$U318=1),$AI$2,IF(AND(R318="IMPACTO",$U318=2),$AI$3,IF(AND($S318="IMPACTO",$U318=3),$AI$4,IF(AND($S318="IMPACTO",$U318=4),$AI$5,IF(AND($S318="IMPACTO",$U318=5),$AI$6,H318)))))</f>
        <v>(4) MAYOR</v>
      </c>
      <c r="W318" s="259">
        <f t="shared" ref="W318" si="107">IF(R318="PROBABILIDAD",T318*J318,T318*H318)</f>
        <v>16</v>
      </c>
      <c r="X318" s="273" t="s">
        <v>431</v>
      </c>
      <c r="Y318" s="316">
        <v>2019</v>
      </c>
      <c r="Z318" s="273" t="s">
        <v>432</v>
      </c>
      <c r="AA318" s="273" t="s">
        <v>433</v>
      </c>
      <c r="AB318" s="454"/>
    </row>
    <row r="319" spans="1:28" ht="28">
      <c r="A319" s="440"/>
      <c r="B319" s="380"/>
      <c r="C319" s="225"/>
      <c r="D319" s="382"/>
      <c r="E319" s="249"/>
      <c r="F319" s="249"/>
      <c r="G319" s="304"/>
      <c r="H319" s="234"/>
      <c r="I319" s="304"/>
      <c r="J319" s="339"/>
      <c r="K319" s="263"/>
      <c r="L319" s="477"/>
      <c r="M319" s="75" t="s">
        <v>7</v>
      </c>
      <c r="N319" s="41" t="s">
        <v>11</v>
      </c>
      <c r="O319" s="84">
        <f>IF(N319="SÍ",5,"0")</f>
        <v>5</v>
      </c>
      <c r="P319" s="469"/>
      <c r="Q319" s="445"/>
      <c r="R319" s="255"/>
      <c r="S319" s="311"/>
      <c r="T319" s="314"/>
      <c r="U319" s="447"/>
      <c r="V319" s="450"/>
      <c r="W319" s="259"/>
      <c r="X319" s="274"/>
      <c r="Y319" s="317"/>
      <c r="Z319" s="274"/>
      <c r="AA319" s="274"/>
      <c r="AB319" s="468"/>
    </row>
    <row r="320" spans="1:28" ht="14">
      <c r="A320" s="440"/>
      <c r="B320" s="380"/>
      <c r="C320" s="225"/>
      <c r="D320" s="382"/>
      <c r="E320" s="249"/>
      <c r="F320" s="249"/>
      <c r="G320" s="304"/>
      <c r="H320" s="234"/>
      <c r="I320" s="304"/>
      <c r="J320" s="339"/>
      <c r="K320" s="268" t="str">
        <f t="shared" si="103"/>
        <v>EXTREMA</v>
      </c>
      <c r="L320" s="477"/>
      <c r="M320" s="77" t="s">
        <v>3</v>
      </c>
      <c r="N320" s="41" t="s">
        <v>12</v>
      </c>
      <c r="O320" s="84" t="str">
        <f>IF(N320="SÍ",15,"0")</f>
        <v>0</v>
      </c>
      <c r="P320" s="469"/>
      <c r="Q320" s="445"/>
      <c r="R320" s="255"/>
      <c r="S320" s="311"/>
      <c r="T320" s="314"/>
      <c r="U320" s="447"/>
      <c r="V320" s="450"/>
      <c r="W320" s="270" t="str">
        <f t="shared" ref="W320" ca="1" si="108">IF(AND(U318="(1) RARA VEZ",V318="(1) INSIGNIFICANTE"),"BAJA",IF(AND(U318="(1) RARA VEZ",V318="(2) MENOR"),"BAJA",IF(AND(U318="(2) IMPROBABLE",V318="(1) INSIGNIFICANTE"),"BAJA",IF(AND(U318="(3) POSIBLE",V318="(1) INSIGNIFICANTE"),"BAJA",IF(AND(U318="(4) PROBABLE",V318="(1) INSIGNIFICANTE"),"MODERADA",IF(AND(U318="(5) CASI SEGURO",V318="(1) INSIGNIFICANTE"),"ALTA",IF(AND(U318="(2) IMPROBABLE",V318="(2) MENOR"),"BAJA",IF(AND(U318="(3) POSIBLE",V318="(2) MENOR"),"MODERADA",IF(AND(U318="(4) PROBABLE",V318="(2) MENOR"),"ALTA",IF(AND(U318="(5) CASI SEGURO",V318="(2) MENOR"),"ALTA",IF(AND(U318="(1) RARA VEZ",V318="(3) MODERADO"),"MODERADA",IF(AND(U318="(2) IMPROBABLE",V318="(3) MODERADO"),"MODERADA",IF(AND(U318="(3) POSIBLE",V318="(3) MODERADO"),"ALTA",IF(AND(U318="(4) PROBABLE",V318="(3) MODERADO"),"ALTA",IF(AND(U318="(5) CASI SEGURO",V318="(3) MODERADO"),"EXTREMA",IF(AND(U318="(1) RARA VEZ",V318="(4) MAYOR"),"ALTA",IF(AND(U318="(2) IMPROBABLE",V318="(4) MAYOR"),"ALTA",IF(AND(U318="(3) POSIBLE",V318="(4) MAYOR"),"EXTREMA",IF(AND(U318="(4) PROBABLE",V318="(4) MAYOR"),"EXTREMA",IF(AND(U318="(5) CASI SEGURO",V318="(4) MAYOR"),"EXTREMA",IF(AND(U318="(1) RARA VEZ",V318="(5) CATASTRÓFICO"),"ALTA",IF(AND(U318="(2) IMPROBABLE",V318="(5) CATASTRÓFICO"),"EXTREMA",IF(AND(U318="(3) POSIBLE",V318="(5) CATASTRÓFICO"),"EXTREMA",IF(AND(U318="(4) PROBABLE",V318="(5) CATASTRÓFICO"),"EXTREMA",IF(AND(U318="(5) CASI SEGURO",V318="(5) CATASTRÓFICO"),"EXTREMA")))))))))))))))))))))))))</f>
        <v>MODERADA</v>
      </c>
      <c r="X320" s="274"/>
      <c r="Y320" s="317"/>
      <c r="Z320" s="274"/>
      <c r="AA320" s="274"/>
      <c r="AB320" s="468"/>
    </row>
    <row r="321" spans="1:28" ht="14">
      <c r="A321" s="440"/>
      <c r="B321" s="380"/>
      <c r="C321" s="225"/>
      <c r="D321" s="382"/>
      <c r="E321" s="249"/>
      <c r="F321" s="249"/>
      <c r="G321" s="304"/>
      <c r="H321" s="234"/>
      <c r="I321" s="304"/>
      <c r="J321" s="339"/>
      <c r="K321" s="268"/>
      <c r="L321" s="477"/>
      <c r="M321" s="77" t="s">
        <v>4</v>
      </c>
      <c r="N321" s="41" t="s">
        <v>11</v>
      </c>
      <c r="O321" s="84">
        <f>IF(N321="SÍ",10,"0")</f>
        <v>10</v>
      </c>
      <c r="P321" s="469"/>
      <c r="Q321" s="445"/>
      <c r="R321" s="255"/>
      <c r="S321" s="311"/>
      <c r="T321" s="314"/>
      <c r="U321" s="447"/>
      <c r="V321" s="450"/>
      <c r="W321" s="271"/>
      <c r="X321" s="274"/>
      <c r="Y321" s="317"/>
      <c r="Z321" s="274"/>
      <c r="AA321" s="274"/>
      <c r="AB321" s="468"/>
    </row>
    <row r="322" spans="1:28" ht="28">
      <c r="A322" s="440"/>
      <c r="B322" s="380"/>
      <c r="C322" s="225"/>
      <c r="D322" s="382"/>
      <c r="E322" s="249"/>
      <c r="F322" s="249"/>
      <c r="G322" s="304"/>
      <c r="H322" s="234"/>
      <c r="I322" s="304"/>
      <c r="J322" s="339"/>
      <c r="K322" s="268"/>
      <c r="L322" s="477"/>
      <c r="M322" s="75" t="s">
        <v>36</v>
      </c>
      <c r="N322" s="41" t="s">
        <v>156</v>
      </c>
      <c r="O322" s="84" t="str">
        <f>IF(N322="SÍ",15,"0")</f>
        <v>0</v>
      </c>
      <c r="P322" s="469"/>
      <c r="Q322" s="445"/>
      <c r="R322" s="255"/>
      <c r="S322" s="311"/>
      <c r="T322" s="314"/>
      <c r="U322" s="447"/>
      <c r="V322" s="450"/>
      <c r="W322" s="271"/>
      <c r="X322" s="274"/>
      <c r="Y322" s="317"/>
      <c r="Z322" s="274"/>
      <c r="AA322" s="274"/>
      <c r="AB322" s="468"/>
    </row>
    <row r="323" spans="1:28" ht="28">
      <c r="A323" s="440"/>
      <c r="B323" s="380"/>
      <c r="C323" s="225"/>
      <c r="D323" s="382"/>
      <c r="E323" s="249"/>
      <c r="F323" s="249"/>
      <c r="G323" s="304"/>
      <c r="H323" s="234"/>
      <c r="I323" s="304"/>
      <c r="J323" s="339"/>
      <c r="K323" s="268"/>
      <c r="L323" s="477"/>
      <c r="M323" s="75" t="s">
        <v>229</v>
      </c>
      <c r="N323" s="41" t="s">
        <v>12</v>
      </c>
      <c r="O323" s="84" t="str">
        <f>IF(N323="SÍ",10,"0")</f>
        <v>0</v>
      </c>
      <c r="P323" s="469"/>
      <c r="Q323" s="445"/>
      <c r="R323" s="255"/>
      <c r="S323" s="311"/>
      <c r="T323" s="314"/>
      <c r="U323" s="447"/>
      <c r="V323" s="450"/>
      <c r="W323" s="271"/>
      <c r="X323" s="274"/>
      <c r="Y323" s="317"/>
      <c r="Z323" s="274"/>
      <c r="AA323" s="274"/>
      <c r="AB323" s="468"/>
    </row>
    <row r="324" spans="1:28" ht="28">
      <c r="A324" s="440"/>
      <c r="B324" s="381"/>
      <c r="C324" s="226"/>
      <c r="D324" s="233"/>
      <c r="E324" s="224"/>
      <c r="F324" s="224"/>
      <c r="G324" s="230"/>
      <c r="H324" s="235"/>
      <c r="I324" s="230"/>
      <c r="J324" s="339"/>
      <c r="K324" s="269"/>
      <c r="L324" s="478"/>
      <c r="M324" s="78" t="s">
        <v>35</v>
      </c>
      <c r="N324" s="41" t="s">
        <v>12</v>
      </c>
      <c r="O324" s="84" t="str">
        <f>IF(N324="SÍ",30,"0")</f>
        <v>0</v>
      </c>
      <c r="P324" s="469"/>
      <c r="Q324" s="445"/>
      <c r="R324" s="255"/>
      <c r="S324" s="312"/>
      <c r="T324" s="315"/>
      <c r="U324" s="448"/>
      <c r="V324" s="451"/>
      <c r="W324" s="272"/>
      <c r="X324" s="274"/>
      <c r="Y324" s="317"/>
      <c r="Z324" s="274"/>
      <c r="AA324" s="274"/>
      <c r="AB324" s="468"/>
    </row>
    <row r="325" spans="1:28" ht="38" customHeight="1">
      <c r="A325" s="440"/>
      <c r="B325" s="379" t="s">
        <v>426</v>
      </c>
      <c r="C325" s="224" t="s">
        <v>434</v>
      </c>
      <c r="D325" s="383" t="s">
        <v>67</v>
      </c>
      <c r="E325" s="249" t="s">
        <v>435</v>
      </c>
      <c r="F325" s="249" t="s">
        <v>436</v>
      </c>
      <c r="G325" s="304" t="s">
        <v>16</v>
      </c>
      <c r="H325" s="233" t="str">
        <f>IF(G325="(1) RARA VEZ","1", IF(G325="(2) IMPROBABLE","2",IF(G325="(3) POSIBLE","3",IF(G325="(4) PROBABLE","4",IF(G325="(5) CASI SEGURO","5","")))))</f>
        <v>4</v>
      </c>
      <c r="I325" s="304" t="s">
        <v>66</v>
      </c>
      <c r="J325" s="339" t="str">
        <f t="shared" ref="J325" si="109">IF(I325="(1) INSIGNIFICANTE","1",IF(I325="(2) MENOR","2",IF(I325="(3) MODERADO","3",IF(I325="(4) MAYOR","4",IF(I325="(5) CATASTRÓFICO","5","")))))</f>
        <v>3</v>
      </c>
      <c r="K325" s="263">
        <f t="shared" ref="K325:K332" si="110">+H325*J325</f>
        <v>12</v>
      </c>
      <c r="L325" s="460" t="s">
        <v>437</v>
      </c>
      <c r="M325" s="73" t="s">
        <v>6</v>
      </c>
      <c r="N325" s="41" t="s">
        <v>156</v>
      </c>
      <c r="O325" s="74" t="str">
        <f>IF(N325="SÍ",15,"0")</f>
        <v>0</v>
      </c>
      <c r="P325" s="343">
        <f>SUM(O325:O331)</f>
        <v>0</v>
      </c>
      <c r="Q325" s="444">
        <f>IF(AND(P325&gt;=0,P325&lt;=50),0,IF(AND(P325&gt;50,P325&lt;=75),1,IF(AND(P325&gt;75,P325&lt;=100),2,"REVISAR")))</f>
        <v>0</v>
      </c>
      <c r="R325" s="254" t="s">
        <v>9</v>
      </c>
      <c r="S325" s="310">
        <f t="shared" ref="S325" si="111">IF(R325="PROBABILIDAD",H325-Q325,J325-Q325)</f>
        <v>3</v>
      </c>
      <c r="T325" s="313">
        <f>IF($S325&lt;=0,1,$S325)</f>
        <v>3</v>
      </c>
      <c r="U325" s="446" t="str">
        <f ca="1">IF(AND($S325="PROBABILIDAD",$U325=1),$AJ$2,IF(AND(R325="PROBABILIDAD",$U325=2),$AJ$3,IF(AND($S325="PROBABILIDAD",$U325=3),$AJ$4,IF(AND($S325="PROBABILIDAD",$U325=4),$AJ$5,IF(AND($S325="PROBABILIDAD",$U325=5),$AJ$6,$G325)))))</f>
        <v>(4) PROBABLE</v>
      </c>
      <c r="V325" s="449" t="str">
        <f ca="1">IF(AND($S325="IMPACTO",$U325=1),$AI$2,IF(AND(R325="IMPACTO",$U325=2),$AI$3,IF(AND($S325="IMPACTO",$U325=3),$AI$4,IF(AND($S325="IMPACTO",$U325=4),$AI$5,IF(AND($S325="IMPACTO",$U325=5),$AI$6,H325)))))</f>
        <v>(3) MODERADO</v>
      </c>
      <c r="W325" s="259">
        <f t="shared" ref="W325" si="112">IF(R325="PROBABILIDAD",T325*J325,T325*H325)</f>
        <v>12</v>
      </c>
      <c r="X325" s="273" t="s">
        <v>438</v>
      </c>
      <c r="Y325" s="386">
        <v>2019</v>
      </c>
      <c r="Z325" s="273" t="s">
        <v>439</v>
      </c>
      <c r="AA325" s="273" t="s">
        <v>440</v>
      </c>
      <c r="AB325" s="316"/>
    </row>
    <row r="326" spans="1:28" ht="28">
      <c r="A326" s="440"/>
      <c r="B326" s="380"/>
      <c r="C326" s="225"/>
      <c r="D326" s="382"/>
      <c r="E326" s="249"/>
      <c r="F326" s="249"/>
      <c r="G326" s="304"/>
      <c r="H326" s="234"/>
      <c r="I326" s="304"/>
      <c r="J326" s="339"/>
      <c r="K326" s="263"/>
      <c r="L326" s="479"/>
      <c r="M326" s="75" t="s">
        <v>7</v>
      </c>
      <c r="N326" s="41" t="s">
        <v>156</v>
      </c>
      <c r="O326" s="84" t="str">
        <f>IF(N326="SÍ",5,"0")</f>
        <v>0</v>
      </c>
      <c r="P326" s="469"/>
      <c r="Q326" s="445"/>
      <c r="R326" s="255"/>
      <c r="S326" s="311"/>
      <c r="T326" s="314"/>
      <c r="U326" s="447"/>
      <c r="V326" s="450"/>
      <c r="W326" s="259"/>
      <c r="X326" s="274"/>
      <c r="Y326" s="319"/>
      <c r="Z326" s="274"/>
      <c r="AA326" s="274"/>
      <c r="AB326" s="317"/>
    </row>
    <row r="327" spans="1:28" ht="14">
      <c r="A327" s="440"/>
      <c r="B327" s="380"/>
      <c r="C327" s="225"/>
      <c r="D327" s="382"/>
      <c r="E327" s="249"/>
      <c r="F327" s="249"/>
      <c r="G327" s="304"/>
      <c r="H327" s="234"/>
      <c r="I327" s="304"/>
      <c r="J327" s="339"/>
      <c r="K327" s="268" t="str">
        <f t="shared" ref="K327:K334" si="113">IF(AND(G325="(1) RARA VEZ",I325="(1) INSIGNIFICANTE"),"BAJA",IF(AND(G325="(1) RARA VEZ",I325="(2) MENOR"),"BAJA",IF(AND(G325="(2) IMPROBABLE",I325="(1) INSIGNIFICANTE"),"BAJA",IF(AND(G325="(3) POSIBLE",I325="(1) INSIGNIFICANTE"),"BAJA",IF(AND(G325="(4) PROBABLE",I325="(1) INSIGNIFICANTE"),"MODERADA",IF(AND(G325="(5) CASI SEGURO",I325="(1) INSIGNIFICANTE"),"ALTA",IF(AND(G325="(2) IMPROBABLE",I325="(2) MENOR"),"BAJA",IF(AND(G325="(3) POSIBLE",I325="(2) MENOR"),"MODERADA",IF(AND(G325="(4) PROBABLE",I325="(2) MENOR"),"ALTA",IF(AND(G325="(5) CASI SEGURO",I325="(2) MENOR"),"ALTA",IF(AND(G325="(1) RARA VEZ",I325="(3) MODERADO"),"MODERADA",IF(AND(G325="(2) IMPROBABLE",I325="(3) MODERADO"),"MODERADA",IF(AND(G325="(3) POSIBLE",I325="(3) MODERADO"),"ALTA",IF(AND(G325="(4) PROBABLE",I325="(3) MODERADO"),"ALTA",IF(AND(G325="(5) CASI SEGURO",I325="(3) MODERADO"),"EXTREMA",IF(AND(G325="(1) RARA VEZ",I325="(4) MAYOR"),"ALTA",IF(AND(G325="(2) IMPROBABLE",I325="(4) MAYOR"),"ALTA",IF(AND(G325="(3) POSIBLE",I325="(4) MAYOR"),"EXTREMA",IF(AND(G325="(4) PROBABLE",I325="(4) MAYOR"),"EXTREMA",IF(AND(G325="(5) CASI SEGURO",I325="(4) MAYOR"),"EXTREMA",IF(AND(G325="(1) RARA VEZ",I325="(5) CATASTRÓFICO"),"ALTA",IF(AND(G325="(2) IMPROBABLE",I325="(5) CATASTRÓFICO"),"EXTREMA",IF(AND(G325="(3) POSIBLE",I325="(5) CATASTRÓFICO"),"EXTREMA",IF(AND(G325="(4) PROBABLE",I325="(5) CATASTRÓFICO"),"EXTREMA",IF(AND(G325="(5) CASI SEGURO",I325="(5) CATASTRÓFICO"),"EXTREMA")))))))))))))))))))))))))</f>
        <v>ALTA</v>
      </c>
      <c r="L327" s="479"/>
      <c r="M327" s="77" t="s">
        <v>3</v>
      </c>
      <c r="N327" s="41" t="s">
        <v>12</v>
      </c>
      <c r="O327" s="84" t="str">
        <f>IF(N327="SÍ",15,"0")</f>
        <v>0</v>
      </c>
      <c r="P327" s="469"/>
      <c r="Q327" s="445"/>
      <c r="R327" s="255"/>
      <c r="S327" s="311"/>
      <c r="T327" s="314"/>
      <c r="U327" s="447"/>
      <c r="V327" s="450"/>
      <c r="W327" s="270" t="str">
        <f t="shared" ref="W327" ca="1" si="114">IF(AND(U325="(1) RARA VEZ",V325="(1) INSIGNIFICANTE"),"BAJA",IF(AND(U325="(1) RARA VEZ",V325="(2) MENOR"),"BAJA",IF(AND(U325="(2) IMPROBABLE",V325="(1) INSIGNIFICANTE"),"BAJA",IF(AND(U325="(3) POSIBLE",V325="(1) INSIGNIFICANTE"),"BAJA",IF(AND(U325="(4) PROBABLE",V325="(1) INSIGNIFICANTE"),"MODERADA",IF(AND(U325="(5) CASI SEGURO",V325="(1) INSIGNIFICANTE"),"ALTA",IF(AND(U325="(2) IMPROBABLE",V325="(2) MENOR"),"BAJA",IF(AND(U325="(3) POSIBLE",V325="(2) MENOR"),"MODERADA",IF(AND(U325="(4) PROBABLE",V325="(2) MENOR"),"ALTA",IF(AND(U325="(5) CASI SEGURO",V325="(2) MENOR"),"ALTA",IF(AND(U325="(1) RARA VEZ",V325="(3) MODERADO"),"MODERADA",IF(AND(U325="(2) IMPROBABLE",V325="(3) MODERADO"),"MODERADA",IF(AND(U325="(3) POSIBLE",V325="(3) MODERADO"),"ALTA",IF(AND(U325="(4) PROBABLE",V325="(3) MODERADO"),"ALTA",IF(AND(U325="(5) CASI SEGURO",V325="(3) MODERADO"),"EXTREMA",IF(AND(U325="(1) RARA VEZ",V325="(4) MAYOR"),"ALTA",IF(AND(U325="(2) IMPROBABLE",V325="(4) MAYOR"),"ALTA",IF(AND(U325="(3) POSIBLE",V325="(4) MAYOR"),"EXTREMA",IF(AND(U325="(4) PROBABLE",V325="(4) MAYOR"),"EXTREMA",IF(AND(U325="(5) CASI SEGURO",V325="(4) MAYOR"),"EXTREMA",IF(AND(U325="(1) RARA VEZ",V325="(5) CATASTRÓFICO"),"ALTA",IF(AND(U325="(2) IMPROBABLE",V325="(5) CATASTRÓFICO"),"EXTREMA",IF(AND(U325="(3) POSIBLE",V325="(5) CATASTRÓFICO"),"EXTREMA",IF(AND(U325="(4) PROBABLE",V325="(5) CATASTRÓFICO"),"EXTREMA",IF(AND(U325="(5) CASI SEGURO",V325="(5) CATASTRÓFICO"),"EXTREMA")))))))))))))))))))))))))</f>
        <v>MODERADA</v>
      </c>
      <c r="X327" s="274"/>
      <c r="Y327" s="319"/>
      <c r="Z327" s="274"/>
      <c r="AA327" s="274"/>
      <c r="AB327" s="317"/>
    </row>
    <row r="328" spans="1:28" ht="14">
      <c r="A328" s="440"/>
      <c r="B328" s="380"/>
      <c r="C328" s="225"/>
      <c r="D328" s="382"/>
      <c r="E328" s="249"/>
      <c r="F328" s="249"/>
      <c r="G328" s="304"/>
      <c r="H328" s="234"/>
      <c r="I328" s="304"/>
      <c r="J328" s="339"/>
      <c r="K328" s="268"/>
      <c r="L328" s="479"/>
      <c r="M328" s="77" t="s">
        <v>4</v>
      </c>
      <c r="N328" s="41" t="s">
        <v>156</v>
      </c>
      <c r="O328" s="84" t="str">
        <f>IF(N328="SÍ",10,"0")</f>
        <v>0</v>
      </c>
      <c r="P328" s="469"/>
      <c r="Q328" s="445"/>
      <c r="R328" s="255"/>
      <c r="S328" s="311"/>
      <c r="T328" s="314"/>
      <c r="U328" s="447"/>
      <c r="V328" s="450"/>
      <c r="W328" s="271"/>
      <c r="X328" s="274"/>
      <c r="Y328" s="319"/>
      <c r="Z328" s="274"/>
      <c r="AA328" s="274"/>
      <c r="AB328" s="317"/>
    </row>
    <row r="329" spans="1:28" ht="28">
      <c r="A329" s="440"/>
      <c r="B329" s="380"/>
      <c r="C329" s="225"/>
      <c r="D329" s="382"/>
      <c r="E329" s="249"/>
      <c r="F329" s="249"/>
      <c r="G329" s="304"/>
      <c r="H329" s="234"/>
      <c r="I329" s="304"/>
      <c r="J329" s="339"/>
      <c r="K329" s="268"/>
      <c r="L329" s="479"/>
      <c r="M329" s="75" t="s">
        <v>36</v>
      </c>
      <c r="N329" s="41" t="s">
        <v>156</v>
      </c>
      <c r="O329" s="84" t="str">
        <f>IF(N329="SÍ",15,"0")</f>
        <v>0</v>
      </c>
      <c r="P329" s="469"/>
      <c r="Q329" s="445"/>
      <c r="R329" s="255"/>
      <c r="S329" s="311"/>
      <c r="T329" s="314"/>
      <c r="U329" s="447"/>
      <c r="V329" s="450"/>
      <c r="W329" s="271"/>
      <c r="X329" s="274"/>
      <c r="Y329" s="319"/>
      <c r="Z329" s="274"/>
      <c r="AA329" s="274"/>
      <c r="AB329" s="317"/>
    </row>
    <row r="330" spans="1:28" ht="28">
      <c r="A330" s="440"/>
      <c r="B330" s="380"/>
      <c r="C330" s="225"/>
      <c r="D330" s="382"/>
      <c r="E330" s="249"/>
      <c r="F330" s="249"/>
      <c r="G330" s="304"/>
      <c r="H330" s="234"/>
      <c r="I330" s="304"/>
      <c r="J330" s="339"/>
      <c r="K330" s="268"/>
      <c r="L330" s="479"/>
      <c r="M330" s="75" t="s">
        <v>229</v>
      </c>
      <c r="N330" s="41" t="s">
        <v>156</v>
      </c>
      <c r="O330" s="84" t="str">
        <f>IF(N330="SÍ",10,"0")</f>
        <v>0</v>
      </c>
      <c r="P330" s="469"/>
      <c r="Q330" s="445"/>
      <c r="R330" s="255"/>
      <c r="S330" s="311"/>
      <c r="T330" s="314"/>
      <c r="U330" s="447"/>
      <c r="V330" s="450"/>
      <c r="W330" s="271"/>
      <c r="X330" s="274"/>
      <c r="Y330" s="319"/>
      <c r="Z330" s="274"/>
      <c r="AA330" s="274"/>
      <c r="AB330" s="317"/>
    </row>
    <row r="331" spans="1:28" ht="28">
      <c r="A331" s="440"/>
      <c r="B331" s="381"/>
      <c r="C331" s="226"/>
      <c r="D331" s="233"/>
      <c r="E331" s="224"/>
      <c r="F331" s="224"/>
      <c r="G331" s="230"/>
      <c r="H331" s="235"/>
      <c r="I331" s="230"/>
      <c r="J331" s="339"/>
      <c r="K331" s="269"/>
      <c r="L331" s="479"/>
      <c r="M331" s="78" t="s">
        <v>35</v>
      </c>
      <c r="N331" s="41" t="s">
        <v>156</v>
      </c>
      <c r="O331" s="84" t="str">
        <f>IF(N331="SÍ",30,"0")</f>
        <v>0</v>
      </c>
      <c r="P331" s="469"/>
      <c r="Q331" s="445"/>
      <c r="R331" s="255"/>
      <c r="S331" s="312"/>
      <c r="T331" s="315"/>
      <c r="U331" s="448"/>
      <c r="V331" s="451"/>
      <c r="W331" s="272"/>
      <c r="X331" s="274"/>
      <c r="Y331" s="319"/>
      <c r="Z331" s="274"/>
      <c r="AA331" s="274"/>
      <c r="AB331" s="317"/>
    </row>
    <row r="332" spans="1:28" ht="38" customHeight="1">
      <c r="A332" s="440"/>
      <c r="B332" s="379" t="s">
        <v>441</v>
      </c>
      <c r="C332" s="464" t="s">
        <v>442</v>
      </c>
      <c r="D332" s="383" t="s">
        <v>67</v>
      </c>
      <c r="E332" s="249" t="s">
        <v>443</v>
      </c>
      <c r="F332" s="249" t="s">
        <v>444</v>
      </c>
      <c r="G332" s="304" t="s">
        <v>16</v>
      </c>
      <c r="H332" s="233" t="str">
        <f>IF(G332="(1) RARA VEZ","1", IF(G332="(2) IMPROBABLE","2",IF(G332="(3) POSIBLE","3",IF(G332="(4) PROBABLE","4",IF(G332="(5) CASI SEGURO","5","")))))</f>
        <v>4</v>
      </c>
      <c r="I332" s="304" t="s">
        <v>66</v>
      </c>
      <c r="J332" s="339" t="str">
        <f t="shared" ref="J332" si="115">IF(I332="(1) INSIGNIFICANTE","1",IF(I332="(2) MENOR","2",IF(I332="(3) MODERADO","3",IF(I332="(4) MAYOR","4",IF(I332="(5) CATASTRÓFICO","5","")))))</f>
        <v>3</v>
      </c>
      <c r="K332" s="263">
        <f t="shared" si="110"/>
        <v>12</v>
      </c>
      <c r="L332" s="470" t="s">
        <v>445</v>
      </c>
      <c r="M332" s="73" t="s">
        <v>6</v>
      </c>
      <c r="N332" s="41" t="s">
        <v>156</v>
      </c>
      <c r="O332" s="74" t="str">
        <f>IF(N332="SÍ",15,"0")</f>
        <v>0</v>
      </c>
      <c r="P332" s="343">
        <f>SUM(O332:O338)</f>
        <v>25</v>
      </c>
      <c r="Q332" s="444">
        <f>IF(AND(P332&gt;=0,P332&lt;=50),0,IF(AND(P332&gt;50,P332&lt;=75),1,IF(AND(P332&gt;75,P332&lt;=100),2,"REVISAR")))</f>
        <v>0</v>
      </c>
      <c r="R332" s="254" t="s">
        <v>9</v>
      </c>
      <c r="S332" s="310">
        <f t="shared" ref="S332" si="116">IF(R332="PROBABILIDAD",H332-Q332,J332-Q332)</f>
        <v>3</v>
      </c>
      <c r="T332" s="313">
        <f>IF($S332&lt;=0,1,$S332)</f>
        <v>3</v>
      </c>
      <c r="U332" s="446" t="str">
        <f ca="1">IF(AND($S332="PROBABILIDAD",$U332=1),$AJ$2,IF(AND(R332="PROBABILIDAD",$U332=2),$AJ$3,IF(AND($S332="PROBABILIDAD",$U332=3),$AJ$4,IF(AND($S332="PROBABILIDAD",$U332=4),$AJ$5,IF(AND($S332="PROBABILIDAD",$U332=5),$AJ$6,$G332)))))</f>
        <v>(4) PROBABLE</v>
      </c>
      <c r="V332" s="449" t="str">
        <f ca="1">IF(AND($S332="IMPACTO",$U332=1),$AI$2,IF(AND(R332="IMPACTO",$U332=2),$AI$3,IF(AND($S332="IMPACTO",$U332=3),$AI$4,IF(AND($S332="IMPACTO",$U332=4),$AI$5,IF(AND($S332="IMPACTO",$U332=5),$AI$6,H332)))))</f>
        <v>(3) MODERADO</v>
      </c>
      <c r="W332" s="259">
        <f t="shared" ref="W332" si="117">IF(R332="PROBABILIDAD",T332*J332,T332*H332)</f>
        <v>12</v>
      </c>
      <c r="X332" s="273" t="s">
        <v>446</v>
      </c>
      <c r="Y332" s="316">
        <v>2019</v>
      </c>
      <c r="Z332" s="273" t="s">
        <v>447</v>
      </c>
      <c r="AA332" s="273" t="s">
        <v>448</v>
      </c>
      <c r="AB332" s="454"/>
    </row>
    <row r="333" spans="1:28" ht="28">
      <c r="A333" s="440"/>
      <c r="B333" s="380"/>
      <c r="C333" s="464"/>
      <c r="D333" s="382"/>
      <c r="E333" s="249"/>
      <c r="F333" s="249"/>
      <c r="G333" s="304"/>
      <c r="H333" s="234"/>
      <c r="I333" s="304"/>
      <c r="J333" s="339"/>
      <c r="K333" s="263"/>
      <c r="L333" s="477"/>
      <c r="M333" s="75" t="s">
        <v>7</v>
      </c>
      <c r="N333" s="41" t="s">
        <v>11</v>
      </c>
      <c r="O333" s="84">
        <f>IF(N333="SÍ",5,"0")</f>
        <v>5</v>
      </c>
      <c r="P333" s="469"/>
      <c r="Q333" s="445"/>
      <c r="R333" s="255"/>
      <c r="S333" s="311"/>
      <c r="T333" s="314"/>
      <c r="U333" s="447"/>
      <c r="V333" s="450"/>
      <c r="W333" s="259"/>
      <c r="X333" s="274"/>
      <c r="Y333" s="317"/>
      <c r="Z333" s="274"/>
      <c r="AA333" s="274"/>
      <c r="AB333" s="468"/>
    </row>
    <row r="334" spans="1:28" ht="14">
      <c r="A334" s="440"/>
      <c r="B334" s="380"/>
      <c r="C334" s="464"/>
      <c r="D334" s="382"/>
      <c r="E334" s="249"/>
      <c r="F334" s="249"/>
      <c r="G334" s="304"/>
      <c r="H334" s="234"/>
      <c r="I334" s="304"/>
      <c r="J334" s="339"/>
      <c r="K334" s="268" t="str">
        <f t="shared" si="113"/>
        <v>ALTA</v>
      </c>
      <c r="L334" s="477"/>
      <c r="M334" s="77" t="s">
        <v>3</v>
      </c>
      <c r="N334" s="41" t="s">
        <v>12</v>
      </c>
      <c r="O334" s="84" t="str">
        <f>IF(N334="SÍ",15,"0")</f>
        <v>0</v>
      </c>
      <c r="P334" s="469"/>
      <c r="Q334" s="445"/>
      <c r="R334" s="255"/>
      <c r="S334" s="311"/>
      <c r="T334" s="314"/>
      <c r="U334" s="447"/>
      <c r="V334" s="450"/>
      <c r="W334" s="270" t="str">
        <f t="shared" ref="W334" ca="1" si="118">IF(AND(U332="(1) RARA VEZ",V332="(1) INSIGNIFICANTE"),"BAJA",IF(AND(U332="(1) RARA VEZ",V332="(2) MENOR"),"BAJA",IF(AND(U332="(2) IMPROBABLE",V332="(1) INSIGNIFICANTE"),"BAJA",IF(AND(U332="(3) POSIBLE",V332="(1) INSIGNIFICANTE"),"BAJA",IF(AND(U332="(4) PROBABLE",V332="(1) INSIGNIFICANTE"),"MODERADA",IF(AND(U332="(5) CASI SEGURO",V332="(1) INSIGNIFICANTE"),"ALTA",IF(AND(U332="(2) IMPROBABLE",V332="(2) MENOR"),"BAJA",IF(AND(U332="(3) POSIBLE",V332="(2) MENOR"),"MODERADA",IF(AND(U332="(4) PROBABLE",V332="(2) MENOR"),"ALTA",IF(AND(U332="(5) CASI SEGURO",V332="(2) MENOR"),"ALTA",IF(AND(U332="(1) RARA VEZ",V332="(3) MODERADO"),"MODERADA",IF(AND(U332="(2) IMPROBABLE",V332="(3) MODERADO"),"MODERADA",IF(AND(U332="(3) POSIBLE",V332="(3) MODERADO"),"ALTA",IF(AND(U332="(4) PROBABLE",V332="(3) MODERADO"),"ALTA",IF(AND(U332="(5) CASI SEGURO",V332="(3) MODERADO"),"EXTREMA",IF(AND(U332="(1) RARA VEZ",V332="(4) MAYOR"),"ALTA",IF(AND(U332="(2) IMPROBABLE",V332="(4) MAYOR"),"ALTA",IF(AND(U332="(3) POSIBLE",V332="(4) MAYOR"),"EXTREMA",IF(AND(U332="(4) PROBABLE",V332="(4) MAYOR"),"EXTREMA",IF(AND(U332="(5) CASI SEGURO",V332="(4) MAYOR"),"EXTREMA",IF(AND(U332="(1) RARA VEZ",V332="(5) CATASTRÓFICO"),"ALTA",IF(AND(U332="(2) IMPROBABLE",V332="(5) CATASTRÓFICO"),"EXTREMA",IF(AND(U332="(3) POSIBLE",V332="(5) CATASTRÓFICO"),"EXTREMA",IF(AND(U332="(4) PROBABLE",V332="(5) CATASTRÓFICO"),"EXTREMA",IF(AND(U332="(5) CASI SEGURO",V332="(5) CATASTRÓFICO"),"EXTREMA")))))))))))))))))))))))))</f>
        <v>MODERADA</v>
      </c>
      <c r="X334" s="274"/>
      <c r="Y334" s="317"/>
      <c r="Z334" s="274"/>
      <c r="AA334" s="274"/>
      <c r="AB334" s="468"/>
    </row>
    <row r="335" spans="1:28" ht="14">
      <c r="A335" s="440"/>
      <c r="B335" s="380"/>
      <c r="C335" s="464"/>
      <c r="D335" s="382"/>
      <c r="E335" s="249"/>
      <c r="F335" s="249"/>
      <c r="G335" s="304"/>
      <c r="H335" s="234"/>
      <c r="I335" s="304"/>
      <c r="J335" s="339"/>
      <c r="K335" s="268"/>
      <c r="L335" s="477"/>
      <c r="M335" s="77" t="s">
        <v>4</v>
      </c>
      <c r="N335" s="41" t="s">
        <v>11</v>
      </c>
      <c r="O335" s="84">
        <f>IF(N335="SÍ",10,"0")</f>
        <v>10</v>
      </c>
      <c r="P335" s="469"/>
      <c r="Q335" s="445"/>
      <c r="R335" s="255"/>
      <c r="S335" s="311"/>
      <c r="T335" s="314"/>
      <c r="U335" s="447"/>
      <c r="V335" s="450"/>
      <c r="W335" s="271"/>
      <c r="X335" s="274"/>
      <c r="Y335" s="317"/>
      <c r="Z335" s="274"/>
      <c r="AA335" s="274"/>
      <c r="AB335" s="468"/>
    </row>
    <row r="336" spans="1:28" ht="28">
      <c r="A336" s="440"/>
      <c r="B336" s="380"/>
      <c r="C336" s="464"/>
      <c r="D336" s="382"/>
      <c r="E336" s="249"/>
      <c r="F336" s="249"/>
      <c r="G336" s="304"/>
      <c r="H336" s="234"/>
      <c r="I336" s="304"/>
      <c r="J336" s="339"/>
      <c r="K336" s="268"/>
      <c r="L336" s="477"/>
      <c r="M336" s="75" t="s">
        <v>36</v>
      </c>
      <c r="N336" s="41" t="s">
        <v>156</v>
      </c>
      <c r="O336" s="84" t="str">
        <f>IF(N336="SÍ",15,"0")</f>
        <v>0</v>
      </c>
      <c r="P336" s="469"/>
      <c r="Q336" s="445"/>
      <c r="R336" s="255"/>
      <c r="S336" s="311"/>
      <c r="T336" s="314"/>
      <c r="U336" s="447"/>
      <c r="V336" s="450"/>
      <c r="W336" s="271"/>
      <c r="X336" s="274"/>
      <c r="Y336" s="317"/>
      <c r="Z336" s="274"/>
      <c r="AA336" s="274"/>
      <c r="AB336" s="468"/>
    </row>
    <row r="337" spans="1:28" ht="28">
      <c r="A337" s="440"/>
      <c r="B337" s="380"/>
      <c r="C337" s="464"/>
      <c r="D337" s="382"/>
      <c r="E337" s="249"/>
      <c r="F337" s="249"/>
      <c r="G337" s="304"/>
      <c r="H337" s="234"/>
      <c r="I337" s="304"/>
      <c r="J337" s="339"/>
      <c r="K337" s="268"/>
      <c r="L337" s="477"/>
      <c r="M337" s="75" t="s">
        <v>229</v>
      </c>
      <c r="N337" s="41" t="s">
        <v>11</v>
      </c>
      <c r="O337" s="84">
        <f>IF(N337="SÍ",10,"0")</f>
        <v>10</v>
      </c>
      <c r="P337" s="469"/>
      <c r="Q337" s="445"/>
      <c r="R337" s="255"/>
      <c r="S337" s="311"/>
      <c r="T337" s="314"/>
      <c r="U337" s="447"/>
      <c r="V337" s="450"/>
      <c r="W337" s="271"/>
      <c r="X337" s="274"/>
      <c r="Y337" s="317"/>
      <c r="Z337" s="274"/>
      <c r="AA337" s="274"/>
      <c r="AB337" s="468"/>
    </row>
    <row r="338" spans="1:28" ht="28">
      <c r="A338" s="440"/>
      <c r="B338" s="381"/>
      <c r="C338" s="465"/>
      <c r="D338" s="233"/>
      <c r="E338" s="224"/>
      <c r="F338" s="224"/>
      <c r="G338" s="230"/>
      <c r="H338" s="235"/>
      <c r="I338" s="230"/>
      <c r="J338" s="339"/>
      <c r="K338" s="269"/>
      <c r="L338" s="478"/>
      <c r="M338" s="78" t="s">
        <v>35</v>
      </c>
      <c r="N338" s="41" t="s">
        <v>12</v>
      </c>
      <c r="O338" s="84" t="str">
        <f>IF(N338="SÍ",30,"0")</f>
        <v>0</v>
      </c>
      <c r="P338" s="469"/>
      <c r="Q338" s="445"/>
      <c r="R338" s="255"/>
      <c r="S338" s="312"/>
      <c r="T338" s="315"/>
      <c r="U338" s="448"/>
      <c r="V338" s="451"/>
      <c r="W338" s="272"/>
      <c r="X338" s="274"/>
      <c r="Y338" s="317"/>
      <c r="Z338" s="274"/>
      <c r="AA338" s="274"/>
      <c r="AB338" s="468"/>
    </row>
    <row r="339" spans="1:28">
      <c r="X339" s="79"/>
      <c r="Y339" s="76"/>
      <c r="Z339" s="79"/>
      <c r="AA339" s="79"/>
      <c r="AB339" s="101"/>
    </row>
  </sheetData>
  <sheetProtection selectLockedCells="1"/>
  <dataConsolidate/>
  <mergeCells count="1255">
    <mergeCell ref="A220:A247"/>
    <mergeCell ref="W215:W219"/>
    <mergeCell ref="K215:K219"/>
    <mergeCell ref="K222:K226"/>
    <mergeCell ref="X255:X261"/>
    <mergeCell ref="W255:W256"/>
    <mergeCell ref="V255:V261"/>
    <mergeCell ref="U255:U261"/>
    <mergeCell ref="T255:T261"/>
    <mergeCell ref="S255:S261"/>
    <mergeCell ref="R255:R261"/>
    <mergeCell ref="Q255:Q261"/>
    <mergeCell ref="P255:P261"/>
    <mergeCell ref="L255:L261"/>
    <mergeCell ref="K255:K256"/>
    <mergeCell ref="J255:J261"/>
    <mergeCell ref="I255:I261"/>
    <mergeCell ref="H255:H261"/>
    <mergeCell ref="G255:G261"/>
    <mergeCell ref="F255:F261"/>
    <mergeCell ref="E255:E261"/>
    <mergeCell ref="D255:D261"/>
    <mergeCell ref="C255:C261"/>
    <mergeCell ref="E206:E212"/>
    <mergeCell ref="D206:D212"/>
    <mergeCell ref="C206:C212"/>
    <mergeCell ref="B206:B212"/>
    <mergeCell ref="W201:W205"/>
    <mergeCell ref="K201:K205"/>
    <mergeCell ref="K208:K212"/>
    <mergeCell ref="X220:X226"/>
    <mergeCell ref="W220:W221"/>
    <mergeCell ref="V220:V226"/>
    <mergeCell ref="U220:U226"/>
    <mergeCell ref="T220:T226"/>
    <mergeCell ref="S220:S226"/>
    <mergeCell ref="R220:R226"/>
    <mergeCell ref="Q220:Q226"/>
    <mergeCell ref="P220:P226"/>
    <mergeCell ref="L220:L226"/>
    <mergeCell ref="K220:K221"/>
    <mergeCell ref="J220:J226"/>
    <mergeCell ref="I220:I226"/>
    <mergeCell ref="H220:H226"/>
    <mergeCell ref="G220:G226"/>
    <mergeCell ref="F220:F226"/>
    <mergeCell ref="I199:I205"/>
    <mergeCell ref="H199:H205"/>
    <mergeCell ref="G199:G205"/>
    <mergeCell ref="F199:F205"/>
    <mergeCell ref="E199:E205"/>
    <mergeCell ref="D199:D205"/>
    <mergeCell ref="C199:C205"/>
    <mergeCell ref="T150:T156"/>
    <mergeCell ref="B199:B205"/>
    <mergeCell ref="W194:W198"/>
    <mergeCell ref="K194:K198"/>
    <mergeCell ref="A164:A184"/>
    <mergeCell ref="W159:W163"/>
    <mergeCell ref="K159:K163"/>
    <mergeCell ref="W171:W172"/>
    <mergeCell ref="V171:V177"/>
    <mergeCell ref="U171:U177"/>
    <mergeCell ref="T171:T177"/>
    <mergeCell ref="S171:S177"/>
    <mergeCell ref="R171:R177"/>
    <mergeCell ref="Q171:Q177"/>
    <mergeCell ref="P171:P177"/>
    <mergeCell ref="L171:L177"/>
    <mergeCell ref="K171:K172"/>
    <mergeCell ref="J171:J177"/>
    <mergeCell ref="I171:I177"/>
    <mergeCell ref="H171:H177"/>
    <mergeCell ref="G171:G177"/>
    <mergeCell ref="F171:F177"/>
    <mergeCell ref="E171:E177"/>
    <mergeCell ref="D171:D177"/>
    <mergeCell ref="C171:C177"/>
    <mergeCell ref="B171:B177"/>
    <mergeCell ref="W166:W170"/>
    <mergeCell ref="K166:K170"/>
    <mergeCell ref="D157:D163"/>
    <mergeCell ref="C157:C163"/>
    <mergeCell ref="B157:B163"/>
    <mergeCell ref="A185:A219"/>
    <mergeCell ref="K152:K156"/>
    <mergeCell ref="S164:S170"/>
    <mergeCell ref="R164:R170"/>
    <mergeCell ref="Q164:Q170"/>
    <mergeCell ref="P164:P170"/>
    <mergeCell ref="L164:L170"/>
    <mergeCell ref="K164:K165"/>
    <mergeCell ref="J164:J170"/>
    <mergeCell ref="I164:I170"/>
    <mergeCell ref="H164:H170"/>
    <mergeCell ref="G164:G170"/>
    <mergeCell ref="F164:F170"/>
    <mergeCell ref="E164:E170"/>
    <mergeCell ref="D164:D170"/>
    <mergeCell ref="C164:C170"/>
    <mergeCell ref="B164:B170"/>
    <mergeCell ref="J150:J156"/>
    <mergeCell ref="K150:K151"/>
    <mergeCell ref="L150:L156"/>
    <mergeCell ref="P150:P156"/>
    <mergeCell ref="Q150:Q156"/>
    <mergeCell ref="R150:R156"/>
    <mergeCell ref="S150:S156"/>
    <mergeCell ref="C136:C142"/>
    <mergeCell ref="K131:K135"/>
    <mergeCell ref="I143:I149"/>
    <mergeCell ref="H143:H149"/>
    <mergeCell ref="G143:G149"/>
    <mergeCell ref="F143:F149"/>
    <mergeCell ref="E143:E149"/>
    <mergeCell ref="D143:D149"/>
    <mergeCell ref="C143:C149"/>
    <mergeCell ref="K145:K149"/>
    <mergeCell ref="K143:K144"/>
    <mergeCell ref="K138:K142"/>
    <mergeCell ref="I108:I114"/>
    <mergeCell ref="H108:H114"/>
    <mergeCell ref="G108:G114"/>
    <mergeCell ref="F108:F114"/>
    <mergeCell ref="E108:E114"/>
    <mergeCell ref="D108:D114"/>
    <mergeCell ref="C108:C114"/>
    <mergeCell ref="H136:H142"/>
    <mergeCell ref="G136:G142"/>
    <mergeCell ref="F136:F142"/>
    <mergeCell ref="E136:E142"/>
    <mergeCell ref="D136:D142"/>
    <mergeCell ref="U59:U65"/>
    <mergeCell ref="T59:T65"/>
    <mergeCell ref="S59:S65"/>
    <mergeCell ref="R59:R65"/>
    <mergeCell ref="Q59:Q65"/>
    <mergeCell ref="P59:P65"/>
    <mergeCell ref="L59:L65"/>
    <mergeCell ref="K59:K60"/>
    <mergeCell ref="K54:K58"/>
    <mergeCell ref="W31:W32"/>
    <mergeCell ref="V31:V37"/>
    <mergeCell ref="U31:U37"/>
    <mergeCell ref="T31:T37"/>
    <mergeCell ref="S31:S37"/>
    <mergeCell ref="R31:R37"/>
    <mergeCell ref="Q31:Q37"/>
    <mergeCell ref="P31:P37"/>
    <mergeCell ref="L31:L37"/>
    <mergeCell ref="K31:K32"/>
    <mergeCell ref="W54:W58"/>
    <mergeCell ref="W59:W60"/>
    <mergeCell ref="W40:W44"/>
    <mergeCell ref="J31:J37"/>
    <mergeCell ref="I31:I37"/>
    <mergeCell ref="W45:W46"/>
    <mergeCell ref="V45:V51"/>
    <mergeCell ref="U45:U51"/>
    <mergeCell ref="T45:T51"/>
    <mergeCell ref="S45:S51"/>
    <mergeCell ref="R45:R51"/>
    <mergeCell ref="Q45:Q51"/>
    <mergeCell ref="Q283:Q289"/>
    <mergeCell ref="R283:R289"/>
    <mergeCell ref="S283:S289"/>
    <mergeCell ref="P283:P289"/>
    <mergeCell ref="V269:V275"/>
    <mergeCell ref="U269:U275"/>
    <mergeCell ref="T269:T275"/>
    <mergeCell ref="S269:S275"/>
    <mergeCell ref="R269:R275"/>
    <mergeCell ref="Q269:Q275"/>
    <mergeCell ref="I269:I275"/>
    <mergeCell ref="Q206:Q212"/>
    <mergeCell ref="P206:P212"/>
    <mergeCell ref="L206:L212"/>
    <mergeCell ref="K206:K207"/>
    <mergeCell ref="J206:J212"/>
    <mergeCell ref="I206:I212"/>
    <mergeCell ref="I136:I142"/>
    <mergeCell ref="L143:L149"/>
    <mergeCell ref="S122:S128"/>
    <mergeCell ref="R122:R128"/>
    <mergeCell ref="Q122:Q128"/>
    <mergeCell ref="P122:P128"/>
    <mergeCell ref="B248:B268"/>
    <mergeCell ref="E220:E226"/>
    <mergeCell ref="D220:D226"/>
    <mergeCell ref="C220:C226"/>
    <mergeCell ref="B220:B226"/>
    <mergeCell ref="I262:I268"/>
    <mergeCell ref="J248:J254"/>
    <mergeCell ref="K248:K249"/>
    <mergeCell ref="L248:L254"/>
    <mergeCell ref="P248:P254"/>
    <mergeCell ref="Q248:Q254"/>
    <mergeCell ref="R248:R254"/>
    <mergeCell ref="S248:S254"/>
    <mergeCell ref="T248:T254"/>
    <mergeCell ref="U248:U254"/>
    <mergeCell ref="C248:C254"/>
    <mergeCell ref="D248:D254"/>
    <mergeCell ref="E248:E254"/>
    <mergeCell ref="F248:F254"/>
    <mergeCell ref="K264:K268"/>
    <mergeCell ref="L199:L205"/>
    <mergeCell ref="K199:K200"/>
    <mergeCell ref="J199:J205"/>
    <mergeCell ref="T206:T212"/>
    <mergeCell ref="S206:S212"/>
    <mergeCell ref="R206:R212"/>
    <mergeCell ref="T192:T198"/>
    <mergeCell ref="S192:S198"/>
    <mergeCell ref="R192:R198"/>
    <mergeCell ref="Q192:Q198"/>
    <mergeCell ref="P192:P198"/>
    <mergeCell ref="L192:L198"/>
    <mergeCell ref="K192:K193"/>
    <mergeCell ref="J192:J198"/>
    <mergeCell ref="H269:H275"/>
    <mergeCell ref="G269:G275"/>
    <mergeCell ref="F269:F275"/>
    <mergeCell ref="K250:K254"/>
    <mergeCell ref="K257:K261"/>
    <mergeCell ref="F206:F212"/>
    <mergeCell ref="T157:T163"/>
    <mergeCell ref="S157:S163"/>
    <mergeCell ref="R157:R163"/>
    <mergeCell ref="Q157:Q163"/>
    <mergeCell ref="P157:P163"/>
    <mergeCell ref="L157:L163"/>
    <mergeCell ref="K157:K158"/>
    <mergeCell ref="J157:J163"/>
    <mergeCell ref="I157:I163"/>
    <mergeCell ref="H157:H163"/>
    <mergeCell ref="G157:G163"/>
    <mergeCell ref="F157:F163"/>
    <mergeCell ref="E157:E163"/>
    <mergeCell ref="B185:B191"/>
    <mergeCell ref="C185:C191"/>
    <mergeCell ref="D185:D191"/>
    <mergeCell ref="E185:E191"/>
    <mergeCell ref="F185:F191"/>
    <mergeCell ref="G185:G191"/>
    <mergeCell ref="K124:K128"/>
    <mergeCell ref="L94:L100"/>
    <mergeCell ref="K94:K95"/>
    <mergeCell ref="J94:J100"/>
    <mergeCell ref="I94:I100"/>
    <mergeCell ref="H94:H100"/>
    <mergeCell ref="G94:G100"/>
    <mergeCell ref="F94:F100"/>
    <mergeCell ref="E94:E100"/>
    <mergeCell ref="D94:D100"/>
    <mergeCell ref="C94:C100"/>
    <mergeCell ref="K89:K93"/>
    <mergeCell ref="K96:K100"/>
    <mergeCell ref="C115:C121"/>
    <mergeCell ref="D115:D121"/>
    <mergeCell ref="E115:E121"/>
    <mergeCell ref="F115:F121"/>
    <mergeCell ref="G115:G121"/>
    <mergeCell ref="H115:H121"/>
    <mergeCell ref="I115:I121"/>
    <mergeCell ref="C87:C93"/>
    <mergeCell ref="D87:D93"/>
    <mergeCell ref="E87:E93"/>
    <mergeCell ref="F87:F93"/>
    <mergeCell ref="G87:G93"/>
    <mergeCell ref="H87:H93"/>
    <mergeCell ref="I87:I93"/>
    <mergeCell ref="K103:K107"/>
    <mergeCell ref="K110:K114"/>
    <mergeCell ref="I80:I86"/>
    <mergeCell ref="H80:H86"/>
    <mergeCell ref="G80:G86"/>
    <mergeCell ref="F80:F86"/>
    <mergeCell ref="E80:E86"/>
    <mergeCell ref="D80:D86"/>
    <mergeCell ref="C80:C86"/>
    <mergeCell ref="K82:K86"/>
    <mergeCell ref="J59:J65"/>
    <mergeCell ref="I59:I65"/>
    <mergeCell ref="H59:H65"/>
    <mergeCell ref="G59:G65"/>
    <mergeCell ref="F59:F65"/>
    <mergeCell ref="E59:E65"/>
    <mergeCell ref="D59:D65"/>
    <mergeCell ref="C59:C65"/>
    <mergeCell ref="D73:D79"/>
    <mergeCell ref="E73:E79"/>
    <mergeCell ref="F73:F79"/>
    <mergeCell ref="G73:G79"/>
    <mergeCell ref="H73:H79"/>
    <mergeCell ref="I73:I79"/>
    <mergeCell ref="K80:K81"/>
    <mergeCell ref="H31:H37"/>
    <mergeCell ref="G31:G37"/>
    <mergeCell ref="F31:F37"/>
    <mergeCell ref="E31:E37"/>
    <mergeCell ref="D31:D37"/>
    <mergeCell ref="C31:C37"/>
    <mergeCell ref="K26:K30"/>
    <mergeCell ref="K325:K326"/>
    <mergeCell ref="L325:L331"/>
    <mergeCell ref="P325:P331"/>
    <mergeCell ref="W325:W326"/>
    <mergeCell ref="Y325:Y331"/>
    <mergeCell ref="K327:K331"/>
    <mergeCell ref="W327:W331"/>
    <mergeCell ref="K332:K333"/>
    <mergeCell ref="L332:L338"/>
    <mergeCell ref="P332:P338"/>
    <mergeCell ref="W332:W333"/>
    <mergeCell ref="Y332:Y338"/>
    <mergeCell ref="K334:K338"/>
    <mergeCell ref="W334:W338"/>
    <mergeCell ref="W311:W312"/>
    <mergeCell ref="Y311:Y317"/>
    <mergeCell ref="K313:K317"/>
    <mergeCell ref="W313:W317"/>
    <mergeCell ref="K318:K319"/>
    <mergeCell ref="L318:L324"/>
    <mergeCell ref="P318:P324"/>
    <mergeCell ref="W318:W319"/>
    <mergeCell ref="Y318:Y324"/>
    <mergeCell ref="K320:K324"/>
    <mergeCell ref="W320:W324"/>
    <mergeCell ref="P276:P282"/>
    <mergeCell ref="P290:P296"/>
    <mergeCell ref="W290:W291"/>
    <mergeCell ref="Y290:Y296"/>
    <mergeCell ref="K292:K296"/>
    <mergeCell ref="W292:W296"/>
    <mergeCell ref="K297:K298"/>
    <mergeCell ref="L297:L303"/>
    <mergeCell ref="P297:P303"/>
    <mergeCell ref="W297:W298"/>
    <mergeCell ref="Y297:Y303"/>
    <mergeCell ref="K299:K303"/>
    <mergeCell ref="W299:W303"/>
    <mergeCell ref="K304:K305"/>
    <mergeCell ref="L304:L310"/>
    <mergeCell ref="P304:P310"/>
    <mergeCell ref="W304:W305"/>
    <mergeCell ref="Y304:Y310"/>
    <mergeCell ref="K306:K310"/>
    <mergeCell ref="W306:W310"/>
    <mergeCell ref="X304:X310"/>
    <mergeCell ref="V276:V282"/>
    <mergeCell ref="U276:U282"/>
    <mergeCell ref="T276:T282"/>
    <mergeCell ref="S276:S282"/>
    <mergeCell ref="R276:R282"/>
    <mergeCell ref="B283:B289"/>
    <mergeCell ref="C283:C289"/>
    <mergeCell ref="D283:D289"/>
    <mergeCell ref="E283:E289"/>
    <mergeCell ref="F283:F289"/>
    <mergeCell ref="G283:G289"/>
    <mergeCell ref="K283:K284"/>
    <mergeCell ref="L283:L289"/>
    <mergeCell ref="K285:K289"/>
    <mergeCell ref="K290:K291"/>
    <mergeCell ref="L290:L296"/>
    <mergeCell ref="H283:H289"/>
    <mergeCell ref="C276:C282"/>
    <mergeCell ref="A283:A338"/>
    <mergeCell ref="A269:A282"/>
    <mergeCell ref="B269:B282"/>
    <mergeCell ref="J269:J275"/>
    <mergeCell ref="E269:E275"/>
    <mergeCell ref="D269:D275"/>
    <mergeCell ref="C269:C275"/>
    <mergeCell ref="G276:G282"/>
    <mergeCell ref="F276:F282"/>
    <mergeCell ref="E276:E282"/>
    <mergeCell ref="D276:D282"/>
    <mergeCell ref="J276:J282"/>
    <mergeCell ref="I276:I282"/>
    <mergeCell ref="H276:H282"/>
    <mergeCell ref="V332:V338"/>
    <mergeCell ref="X332:X338"/>
    <mergeCell ref="Z332:Z338"/>
    <mergeCell ref="AA332:AA338"/>
    <mergeCell ref="AB332:AB338"/>
    <mergeCell ref="Q332:Q338"/>
    <mergeCell ref="R332:R338"/>
    <mergeCell ref="S332:S338"/>
    <mergeCell ref="T332:T338"/>
    <mergeCell ref="U332:U338"/>
    <mergeCell ref="B332:B338"/>
    <mergeCell ref="C332:C338"/>
    <mergeCell ref="D332:D338"/>
    <mergeCell ref="E332:E338"/>
    <mergeCell ref="F332:F338"/>
    <mergeCell ref="G332:G338"/>
    <mergeCell ref="H332:H338"/>
    <mergeCell ref="I332:I338"/>
    <mergeCell ref="J332:J338"/>
    <mergeCell ref="Z325:Z331"/>
    <mergeCell ref="AA325:AA331"/>
    <mergeCell ref="AB325:AB331"/>
    <mergeCell ref="B325:B331"/>
    <mergeCell ref="C325:C331"/>
    <mergeCell ref="D325:D331"/>
    <mergeCell ref="E325:E331"/>
    <mergeCell ref="F325:F331"/>
    <mergeCell ref="G325:G331"/>
    <mergeCell ref="H325:H331"/>
    <mergeCell ref="I325:I331"/>
    <mergeCell ref="Q325:Q331"/>
    <mergeCell ref="R325:R331"/>
    <mergeCell ref="S325:S331"/>
    <mergeCell ref="T325:T331"/>
    <mergeCell ref="U325:U331"/>
    <mergeCell ref="V325:V331"/>
    <mergeCell ref="X325:X331"/>
    <mergeCell ref="J325:J331"/>
    <mergeCell ref="Z318:Z324"/>
    <mergeCell ref="AA318:AA324"/>
    <mergeCell ref="AB318:AB324"/>
    <mergeCell ref="B318:B324"/>
    <mergeCell ref="C318:C324"/>
    <mergeCell ref="D318:D324"/>
    <mergeCell ref="E318:E324"/>
    <mergeCell ref="F318:F324"/>
    <mergeCell ref="G318:G324"/>
    <mergeCell ref="H318:H324"/>
    <mergeCell ref="I318:I324"/>
    <mergeCell ref="Q318:Q324"/>
    <mergeCell ref="R318:R324"/>
    <mergeCell ref="S318:S324"/>
    <mergeCell ref="T318:T324"/>
    <mergeCell ref="U318:U324"/>
    <mergeCell ref="V318:V324"/>
    <mergeCell ref="X318:X324"/>
    <mergeCell ref="J318:J324"/>
    <mergeCell ref="X311:X317"/>
    <mergeCell ref="Z311:Z317"/>
    <mergeCell ref="AA311:AA317"/>
    <mergeCell ref="AB311:AB317"/>
    <mergeCell ref="B311:B317"/>
    <mergeCell ref="C311:C317"/>
    <mergeCell ref="D311:D317"/>
    <mergeCell ref="E311:E317"/>
    <mergeCell ref="F311:F317"/>
    <mergeCell ref="G311:G317"/>
    <mergeCell ref="H311:H317"/>
    <mergeCell ref="I311:I317"/>
    <mergeCell ref="Q311:Q317"/>
    <mergeCell ref="R311:R317"/>
    <mergeCell ref="S311:S317"/>
    <mergeCell ref="T311:T317"/>
    <mergeCell ref="U311:U317"/>
    <mergeCell ref="V311:V317"/>
    <mergeCell ref="J311:J317"/>
    <mergeCell ref="K311:K312"/>
    <mergeCell ref="L311:L317"/>
    <mergeCell ref="P311:P317"/>
    <mergeCell ref="J297:J303"/>
    <mergeCell ref="Z304:Z310"/>
    <mergeCell ref="AA304:AA310"/>
    <mergeCell ref="AB304:AB310"/>
    <mergeCell ref="B304:B310"/>
    <mergeCell ref="C304:C310"/>
    <mergeCell ref="D304:D310"/>
    <mergeCell ref="E304:E310"/>
    <mergeCell ref="F304:F310"/>
    <mergeCell ref="G304:G310"/>
    <mergeCell ref="H304:H310"/>
    <mergeCell ref="I304:I310"/>
    <mergeCell ref="Q304:Q310"/>
    <mergeCell ref="R304:R310"/>
    <mergeCell ref="S304:S310"/>
    <mergeCell ref="T304:T310"/>
    <mergeCell ref="U304:U310"/>
    <mergeCell ref="V304:V310"/>
    <mergeCell ref="V297:V303"/>
    <mergeCell ref="X297:X303"/>
    <mergeCell ref="Z297:Z303"/>
    <mergeCell ref="AA297:AA303"/>
    <mergeCell ref="AB297:AB303"/>
    <mergeCell ref="J304:J310"/>
    <mergeCell ref="B297:B303"/>
    <mergeCell ref="C297:C303"/>
    <mergeCell ref="D297:D303"/>
    <mergeCell ref="E297:E303"/>
    <mergeCell ref="F297:F303"/>
    <mergeCell ref="G297:G303"/>
    <mergeCell ref="H297:H303"/>
    <mergeCell ref="I297:I303"/>
    <mergeCell ref="Q297:Q303"/>
    <mergeCell ref="R297:R303"/>
    <mergeCell ref="S297:S303"/>
    <mergeCell ref="T297:T303"/>
    <mergeCell ref="U297:U303"/>
    <mergeCell ref="U290:U296"/>
    <mergeCell ref="V290:V296"/>
    <mergeCell ref="X290:X296"/>
    <mergeCell ref="Z290:Z296"/>
    <mergeCell ref="B290:B296"/>
    <mergeCell ref="C290:C296"/>
    <mergeCell ref="D290:D296"/>
    <mergeCell ref="E290:E296"/>
    <mergeCell ref="F290:F296"/>
    <mergeCell ref="G290:G296"/>
    <mergeCell ref="H290:H296"/>
    <mergeCell ref="I290:I296"/>
    <mergeCell ref="Q290:Q296"/>
    <mergeCell ref="R290:R296"/>
    <mergeCell ref="S290:S296"/>
    <mergeCell ref="T290:T296"/>
    <mergeCell ref="T283:T289"/>
    <mergeCell ref="U283:U289"/>
    <mergeCell ref="V283:V289"/>
    <mergeCell ref="X283:X289"/>
    <mergeCell ref="Z283:Z289"/>
    <mergeCell ref="AA283:AA289"/>
    <mergeCell ref="AB283:AB289"/>
    <mergeCell ref="W283:W284"/>
    <mergeCell ref="Y283:Y289"/>
    <mergeCell ref="W285:W289"/>
    <mergeCell ref="I283:I289"/>
    <mergeCell ref="J283:J289"/>
    <mergeCell ref="J290:J296"/>
    <mergeCell ref="AA290:AA296"/>
    <mergeCell ref="AB290:AB296"/>
    <mergeCell ref="A248:A268"/>
    <mergeCell ref="K269:K270"/>
    <mergeCell ref="K271:K275"/>
    <mergeCell ref="L269:L275"/>
    <mergeCell ref="P269:P275"/>
    <mergeCell ref="Y269:Y275"/>
    <mergeCell ref="W269:W270"/>
    <mergeCell ref="W271:W275"/>
    <mergeCell ref="K276:K277"/>
    <mergeCell ref="K278:K282"/>
    <mergeCell ref="L276:L282"/>
    <mergeCell ref="W276:W277"/>
    <mergeCell ref="W278:W282"/>
    <mergeCell ref="Y276:Y282"/>
    <mergeCell ref="X276:X282"/>
    <mergeCell ref="Z276:Z282"/>
    <mergeCell ref="AA276:AA282"/>
    <mergeCell ref="J262:J268"/>
    <mergeCell ref="K262:K263"/>
    <mergeCell ref="L262:L268"/>
    <mergeCell ref="P262:P268"/>
    <mergeCell ref="Q262:Q268"/>
    <mergeCell ref="R262:R268"/>
    <mergeCell ref="S262:S268"/>
    <mergeCell ref="T262:T268"/>
    <mergeCell ref="U262:U268"/>
    <mergeCell ref="C262:C268"/>
    <mergeCell ref="D262:D268"/>
    <mergeCell ref="E262:E268"/>
    <mergeCell ref="F262:F268"/>
    <mergeCell ref="G262:G268"/>
    <mergeCell ref="H262:H268"/>
    <mergeCell ref="AB276:AB282"/>
    <mergeCell ref="AC269:AC275"/>
    <mergeCell ref="X269:X275"/>
    <mergeCell ref="Z269:Z275"/>
    <mergeCell ref="AA269:AA275"/>
    <mergeCell ref="AB269:AB275"/>
    <mergeCell ref="W264:W268"/>
    <mergeCell ref="V262:V268"/>
    <mergeCell ref="W262:W263"/>
    <mergeCell ref="X262:X268"/>
    <mergeCell ref="Y262:Y268"/>
    <mergeCell ref="Z262:Z268"/>
    <mergeCell ref="AA262:AA268"/>
    <mergeCell ref="AB262:AB268"/>
    <mergeCell ref="Y255:Y261"/>
    <mergeCell ref="Z255:Z261"/>
    <mergeCell ref="AA255:AA261"/>
    <mergeCell ref="AB255:AB261"/>
    <mergeCell ref="V248:V254"/>
    <mergeCell ref="W248:W249"/>
    <mergeCell ref="X248:X254"/>
    <mergeCell ref="Y248:Y254"/>
    <mergeCell ref="Z248:Z254"/>
    <mergeCell ref="AA248:AA254"/>
    <mergeCell ref="AB248:AB254"/>
    <mergeCell ref="W257:W261"/>
    <mergeCell ref="W250:W254"/>
    <mergeCell ref="G248:G254"/>
    <mergeCell ref="H248:H254"/>
    <mergeCell ref="I248:I254"/>
    <mergeCell ref="W241:W242"/>
    <mergeCell ref="X241:X247"/>
    <mergeCell ref="Y241:Y247"/>
    <mergeCell ref="Z241:Z247"/>
    <mergeCell ref="AA241:AA247"/>
    <mergeCell ref="AB241:AB247"/>
    <mergeCell ref="W243:W247"/>
    <mergeCell ref="K241:K242"/>
    <mergeCell ref="L241:L247"/>
    <mergeCell ref="P241:P247"/>
    <mergeCell ref="Q241:Q247"/>
    <mergeCell ref="R241:R247"/>
    <mergeCell ref="S241:S247"/>
    <mergeCell ref="T241:T247"/>
    <mergeCell ref="U241:U247"/>
    <mergeCell ref="V241:V247"/>
    <mergeCell ref="K243:K247"/>
    <mergeCell ref="B234:B240"/>
    <mergeCell ref="C234:C240"/>
    <mergeCell ref="D234:D240"/>
    <mergeCell ref="E234:E240"/>
    <mergeCell ref="F234:F240"/>
    <mergeCell ref="G234:G240"/>
    <mergeCell ref="H234:H240"/>
    <mergeCell ref="I234:I240"/>
    <mergeCell ref="J234:J240"/>
    <mergeCell ref="B241:B247"/>
    <mergeCell ref="C241:C247"/>
    <mergeCell ref="D241:D247"/>
    <mergeCell ref="E241:E247"/>
    <mergeCell ref="F241:F247"/>
    <mergeCell ref="G241:G247"/>
    <mergeCell ref="H241:H247"/>
    <mergeCell ref="I241:I247"/>
    <mergeCell ref="J241:J247"/>
    <mergeCell ref="S227:S233"/>
    <mergeCell ref="T227:T233"/>
    <mergeCell ref="U227:U233"/>
    <mergeCell ref="V227:V233"/>
    <mergeCell ref="K229:K233"/>
    <mergeCell ref="W236:W240"/>
    <mergeCell ref="K234:K235"/>
    <mergeCell ref="L234:L240"/>
    <mergeCell ref="P234:P240"/>
    <mergeCell ref="Q234:Q240"/>
    <mergeCell ref="R234:R240"/>
    <mergeCell ref="S234:S240"/>
    <mergeCell ref="T234:T240"/>
    <mergeCell ref="U234:U240"/>
    <mergeCell ref="V234:V240"/>
    <mergeCell ref="K236:K240"/>
    <mergeCell ref="W234:W235"/>
    <mergeCell ref="X234:X240"/>
    <mergeCell ref="Y234:Y240"/>
    <mergeCell ref="Z234:Z240"/>
    <mergeCell ref="AA234:AA240"/>
    <mergeCell ref="AB234:AB240"/>
    <mergeCell ref="B227:B233"/>
    <mergeCell ref="C227:C233"/>
    <mergeCell ref="D227:D233"/>
    <mergeCell ref="E227:E233"/>
    <mergeCell ref="F227:F233"/>
    <mergeCell ref="G227:G233"/>
    <mergeCell ref="H227:H233"/>
    <mergeCell ref="I227:I233"/>
    <mergeCell ref="J227:J233"/>
    <mergeCell ref="Y220:Y226"/>
    <mergeCell ref="Z220:Z226"/>
    <mergeCell ref="AA220:AA226"/>
    <mergeCell ref="AB220:AB226"/>
    <mergeCell ref="W222:W226"/>
    <mergeCell ref="W227:W228"/>
    <mergeCell ref="X227:X233"/>
    <mergeCell ref="Y227:Y233"/>
    <mergeCell ref="Z227:Z233"/>
    <mergeCell ref="AA227:AA233"/>
    <mergeCell ref="AB227:AB233"/>
    <mergeCell ref="W229:W233"/>
    <mergeCell ref="K227:K228"/>
    <mergeCell ref="L227:L233"/>
    <mergeCell ref="P227:P233"/>
    <mergeCell ref="Q227:Q233"/>
    <mergeCell ref="R227:R233"/>
    <mergeCell ref="V213:V219"/>
    <mergeCell ref="W213:W214"/>
    <mergeCell ref="X213:X219"/>
    <mergeCell ref="Y213:Y219"/>
    <mergeCell ref="Z213:Z219"/>
    <mergeCell ref="AA213:AA219"/>
    <mergeCell ref="AB213:AB219"/>
    <mergeCell ref="X206:X212"/>
    <mergeCell ref="W206:W207"/>
    <mergeCell ref="V206:V212"/>
    <mergeCell ref="J213:J219"/>
    <mergeCell ref="K213:K214"/>
    <mergeCell ref="L213:L219"/>
    <mergeCell ref="P213:P219"/>
    <mergeCell ref="Q213:Q219"/>
    <mergeCell ref="R213:R219"/>
    <mergeCell ref="S213:S219"/>
    <mergeCell ref="T213:T219"/>
    <mergeCell ref="U213:U219"/>
    <mergeCell ref="U206:U212"/>
    <mergeCell ref="Y206:Y212"/>
    <mergeCell ref="Z206:Z212"/>
    <mergeCell ref="AA206:AA212"/>
    <mergeCell ref="AB206:AB212"/>
    <mergeCell ref="W208:W212"/>
    <mergeCell ref="U199:U205"/>
    <mergeCell ref="V199:V205"/>
    <mergeCell ref="W199:W200"/>
    <mergeCell ref="X199:X205"/>
    <mergeCell ref="Y199:Y205"/>
    <mergeCell ref="Z199:Z205"/>
    <mergeCell ref="AA199:AA205"/>
    <mergeCell ref="AB199:AB205"/>
    <mergeCell ref="Z192:Z198"/>
    <mergeCell ref="AA192:AA198"/>
    <mergeCell ref="AB192:AB198"/>
    <mergeCell ref="X192:X198"/>
    <mergeCell ref="W192:W193"/>
    <mergeCell ref="V192:V198"/>
    <mergeCell ref="U192:U198"/>
    <mergeCell ref="Y192:Y198"/>
    <mergeCell ref="V185:V191"/>
    <mergeCell ref="W185:W186"/>
    <mergeCell ref="X185:X191"/>
    <mergeCell ref="Y185:Y191"/>
    <mergeCell ref="Z185:Z191"/>
    <mergeCell ref="AA185:AA191"/>
    <mergeCell ref="AB185:AB191"/>
    <mergeCell ref="J185:J191"/>
    <mergeCell ref="K185:K186"/>
    <mergeCell ref="L185:L191"/>
    <mergeCell ref="P185:P191"/>
    <mergeCell ref="Q185:Q191"/>
    <mergeCell ref="R185:R191"/>
    <mergeCell ref="S185:S191"/>
    <mergeCell ref="T185:T191"/>
    <mergeCell ref="U185:U191"/>
    <mergeCell ref="W187:W191"/>
    <mergeCell ref="K187:K191"/>
    <mergeCell ref="H185:H191"/>
    <mergeCell ref="I185:I191"/>
    <mergeCell ref="B213:B219"/>
    <mergeCell ref="C213:C219"/>
    <mergeCell ref="D213:D219"/>
    <mergeCell ref="E213:E219"/>
    <mergeCell ref="F213:F219"/>
    <mergeCell ref="G213:G219"/>
    <mergeCell ref="H213:H219"/>
    <mergeCell ref="I213:I219"/>
    <mergeCell ref="W178:W179"/>
    <mergeCell ref="X178:X184"/>
    <mergeCell ref="Y178:Y184"/>
    <mergeCell ref="Z178:Z184"/>
    <mergeCell ref="AA178:AA184"/>
    <mergeCell ref="AB178:AB184"/>
    <mergeCell ref="I192:I198"/>
    <mergeCell ref="H192:H198"/>
    <mergeCell ref="G192:G198"/>
    <mergeCell ref="F192:F198"/>
    <mergeCell ref="E192:E198"/>
    <mergeCell ref="D192:D198"/>
    <mergeCell ref="C192:C198"/>
    <mergeCell ref="B192:B198"/>
    <mergeCell ref="H206:H212"/>
    <mergeCell ref="G206:G212"/>
    <mergeCell ref="T199:T205"/>
    <mergeCell ref="S199:S205"/>
    <mergeCell ref="R199:R205"/>
    <mergeCell ref="Q199:Q205"/>
    <mergeCell ref="P199:P205"/>
    <mergeCell ref="W180:W184"/>
    <mergeCell ref="K178:K179"/>
    <mergeCell ref="L178:L184"/>
    <mergeCell ref="P178:P184"/>
    <mergeCell ref="Q178:Q184"/>
    <mergeCell ref="R178:R184"/>
    <mergeCell ref="S178:S184"/>
    <mergeCell ref="T178:T184"/>
    <mergeCell ref="U178:U184"/>
    <mergeCell ref="V178:V184"/>
    <mergeCell ref="K180:K184"/>
    <mergeCell ref="B178:B184"/>
    <mergeCell ref="C178:C184"/>
    <mergeCell ref="D178:D184"/>
    <mergeCell ref="E178:E184"/>
    <mergeCell ref="F178:F184"/>
    <mergeCell ref="G178:G184"/>
    <mergeCell ref="H178:H184"/>
    <mergeCell ref="I178:I184"/>
    <mergeCell ref="J178:J184"/>
    <mergeCell ref="X171:X177"/>
    <mergeCell ref="Y171:Y177"/>
    <mergeCell ref="Z171:Z177"/>
    <mergeCell ref="AA171:AA177"/>
    <mergeCell ref="AB171:AB177"/>
    <mergeCell ref="K173:K177"/>
    <mergeCell ref="W173:W177"/>
    <mergeCell ref="T164:T170"/>
    <mergeCell ref="U164:U170"/>
    <mergeCell ref="V164:V170"/>
    <mergeCell ref="W164:W165"/>
    <mergeCell ref="X164:X170"/>
    <mergeCell ref="Y164:Y170"/>
    <mergeCell ref="Z164:Z170"/>
    <mergeCell ref="AA164:AA170"/>
    <mergeCell ref="AB164:AB170"/>
    <mergeCell ref="X157:X163"/>
    <mergeCell ref="W157:W158"/>
    <mergeCell ref="V157:V163"/>
    <mergeCell ref="U157:U163"/>
    <mergeCell ref="Z157:Z163"/>
    <mergeCell ref="AA157:AA163"/>
    <mergeCell ref="AB157:AB163"/>
    <mergeCell ref="Y157:Y163"/>
    <mergeCell ref="V150:V156"/>
    <mergeCell ref="W150:W151"/>
    <mergeCell ref="X150:X156"/>
    <mergeCell ref="Y150:Y156"/>
    <mergeCell ref="Z150:Z156"/>
    <mergeCell ref="AA150:AA156"/>
    <mergeCell ref="AB150:AB156"/>
    <mergeCell ref="U150:U156"/>
    <mergeCell ref="W152:W156"/>
    <mergeCell ref="A150:A163"/>
    <mergeCell ref="B150:B156"/>
    <mergeCell ref="C150:C156"/>
    <mergeCell ref="D150:D156"/>
    <mergeCell ref="E150:E156"/>
    <mergeCell ref="F150:F156"/>
    <mergeCell ref="G150:G156"/>
    <mergeCell ref="H150:H156"/>
    <mergeCell ref="I150:I156"/>
    <mergeCell ref="AF136:AF142"/>
    <mergeCell ref="Z143:Z149"/>
    <mergeCell ref="AF143:AF149"/>
    <mergeCell ref="W136:W137"/>
    <mergeCell ref="W138:W142"/>
    <mergeCell ref="W143:W144"/>
    <mergeCell ref="W145:W149"/>
    <mergeCell ref="AE143:AE149"/>
    <mergeCell ref="A136:A149"/>
    <mergeCell ref="B136:B149"/>
    <mergeCell ref="K136:K137"/>
    <mergeCell ref="L136:L142"/>
    <mergeCell ref="Z136:Z142"/>
    <mergeCell ref="J136:J142"/>
    <mergeCell ref="J143:J149"/>
    <mergeCell ref="Y143:Y149"/>
    <mergeCell ref="AA143:AA149"/>
    <mergeCell ref="AB143:AB149"/>
    <mergeCell ref="AC143:AC149"/>
    <mergeCell ref="AD143:AD149"/>
    <mergeCell ref="AE136:AE142"/>
    <mergeCell ref="P143:P149"/>
    <mergeCell ref="Q143:Q149"/>
    <mergeCell ref="R143:R149"/>
    <mergeCell ref="S143:S149"/>
    <mergeCell ref="T143:T149"/>
    <mergeCell ref="U143:U149"/>
    <mergeCell ref="V143:V149"/>
    <mergeCell ref="X143:X149"/>
    <mergeCell ref="Y136:Y142"/>
    <mergeCell ref="AA136:AA142"/>
    <mergeCell ref="AB136:AB142"/>
    <mergeCell ref="AC136:AC142"/>
    <mergeCell ref="AD136:AD142"/>
    <mergeCell ref="W131:W135"/>
    <mergeCell ref="P136:P142"/>
    <mergeCell ref="Q136:Q142"/>
    <mergeCell ref="R136:R142"/>
    <mergeCell ref="S136:S142"/>
    <mergeCell ref="T136:T142"/>
    <mergeCell ref="U136:U142"/>
    <mergeCell ref="V136:V142"/>
    <mergeCell ref="X136:X142"/>
    <mergeCell ref="V129:V135"/>
    <mergeCell ref="W129:W130"/>
    <mergeCell ref="X129:X135"/>
    <mergeCell ref="Y129:Y135"/>
    <mergeCell ref="Z129:Z135"/>
    <mergeCell ref="AA129:AA135"/>
    <mergeCell ref="AB129:AB135"/>
    <mergeCell ref="J129:J135"/>
    <mergeCell ref="K129:K130"/>
    <mergeCell ref="L129:L135"/>
    <mergeCell ref="P129:P135"/>
    <mergeCell ref="Q129:Q135"/>
    <mergeCell ref="R129:R135"/>
    <mergeCell ref="S129:S135"/>
    <mergeCell ref="T129:T135"/>
    <mergeCell ref="U129:U135"/>
    <mergeCell ref="U122:U128"/>
    <mergeCell ref="T122:T128"/>
    <mergeCell ref="A129:A135"/>
    <mergeCell ref="B129:B135"/>
    <mergeCell ref="C129:C135"/>
    <mergeCell ref="D129:D135"/>
    <mergeCell ref="E129:E135"/>
    <mergeCell ref="F129:F135"/>
    <mergeCell ref="G129:G135"/>
    <mergeCell ref="H129:H135"/>
    <mergeCell ref="I129:I135"/>
    <mergeCell ref="H122:H128"/>
    <mergeCell ref="G122:G128"/>
    <mergeCell ref="F122:F128"/>
    <mergeCell ref="E122:E128"/>
    <mergeCell ref="D122:D128"/>
    <mergeCell ref="C122:C128"/>
    <mergeCell ref="A101:A128"/>
    <mergeCell ref="B101:B128"/>
    <mergeCell ref="L122:L128"/>
    <mergeCell ref="K122:K123"/>
    <mergeCell ref="J122:J128"/>
    <mergeCell ref="I122:I128"/>
    <mergeCell ref="Y122:Y128"/>
    <mergeCell ref="Z122:Z128"/>
    <mergeCell ref="AA122:AA128"/>
    <mergeCell ref="AB122:AB128"/>
    <mergeCell ref="W124:W128"/>
    <mergeCell ref="W117:W121"/>
    <mergeCell ref="V115:V121"/>
    <mergeCell ref="W115:W116"/>
    <mergeCell ref="X115:X121"/>
    <mergeCell ref="Y115:Y121"/>
    <mergeCell ref="Z115:Z121"/>
    <mergeCell ref="AA115:AA121"/>
    <mergeCell ref="AB115:AB121"/>
    <mergeCell ref="X122:X128"/>
    <mergeCell ref="W122:W123"/>
    <mergeCell ref="V122:V128"/>
    <mergeCell ref="J115:J121"/>
    <mergeCell ref="K115:K116"/>
    <mergeCell ref="L115:L121"/>
    <mergeCell ref="P115:P121"/>
    <mergeCell ref="Q115:Q121"/>
    <mergeCell ref="R115:R121"/>
    <mergeCell ref="S115:S121"/>
    <mergeCell ref="T115:T121"/>
    <mergeCell ref="U115:U121"/>
    <mergeCell ref="U108:U114"/>
    <mergeCell ref="T108:T114"/>
    <mergeCell ref="S108:S114"/>
    <mergeCell ref="R108:R114"/>
    <mergeCell ref="Q108:Q114"/>
    <mergeCell ref="P108:P114"/>
    <mergeCell ref="L108:L114"/>
    <mergeCell ref="K108:K109"/>
    <mergeCell ref="J108:J114"/>
    <mergeCell ref="K117:K121"/>
    <mergeCell ref="Y108:Y114"/>
    <mergeCell ref="Z108:Z114"/>
    <mergeCell ref="AA108:AA114"/>
    <mergeCell ref="AB108:AB114"/>
    <mergeCell ref="W110:W114"/>
    <mergeCell ref="V101:V107"/>
    <mergeCell ref="W101:W102"/>
    <mergeCell ref="X101:X107"/>
    <mergeCell ref="Y101:Y107"/>
    <mergeCell ref="Z101:Z107"/>
    <mergeCell ref="AA101:AA107"/>
    <mergeCell ref="AB101:AB107"/>
    <mergeCell ref="X108:X114"/>
    <mergeCell ref="W108:W109"/>
    <mergeCell ref="V108:V114"/>
    <mergeCell ref="W103:W107"/>
    <mergeCell ref="J101:J107"/>
    <mergeCell ref="K101:K102"/>
    <mergeCell ref="L101:L107"/>
    <mergeCell ref="P101:P107"/>
    <mergeCell ref="Q101:Q107"/>
    <mergeCell ref="R101:R107"/>
    <mergeCell ref="S101:S107"/>
    <mergeCell ref="T101:T107"/>
    <mergeCell ref="U101:U107"/>
    <mergeCell ref="U94:U100"/>
    <mergeCell ref="T94:T100"/>
    <mergeCell ref="S94:S100"/>
    <mergeCell ref="C101:C107"/>
    <mergeCell ref="D101:D107"/>
    <mergeCell ref="E101:E107"/>
    <mergeCell ref="F101:F107"/>
    <mergeCell ref="G101:G107"/>
    <mergeCell ref="H101:H107"/>
    <mergeCell ref="I101:I107"/>
    <mergeCell ref="Y94:Y100"/>
    <mergeCell ref="Z94:Z100"/>
    <mergeCell ref="AA94:AA100"/>
    <mergeCell ref="AB94:AB100"/>
    <mergeCell ref="W96:W100"/>
    <mergeCell ref="R94:R100"/>
    <mergeCell ref="Q94:Q100"/>
    <mergeCell ref="P94:P100"/>
    <mergeCell ref="V87:V93"/>
    <mergeCell ref="W87:W88"/>
    <mergeCell ref="X87:X93"/>
    <mergeCell ref="Y87:Y93"/>
    <mergeCell ref="Z87:Z93"/>
    <mergeCell ref="AA87:AA93"/>
    <mergeCell ref="AB87:AB93"/>
    <mergeCell ref="X94:X100"/>
    <mergeCell ref="W94:W95"/>
    <mergeCell ref="V94:V100"/>
    <mergeCell ref="X80:X86"/>
    <mergeCell ref="W80:W81"/>
    <mergeCell ref="V80:V86"/>
    <mergeCell ref="W89:W93"/>
    <mergeCell ref="J87:J93"/>
    <mergeCell ref="K87:K88"/>
    <mergeCell ref="L87:L93"/>
    <mergeCell ref="P87:P93"/>
    <mergeCell ref="Q87:Q93"/>
    <mergeCell ref="R87:R93"/>
    <mergeCell ref="S87:S93"/>
    <mergeCell ref="T87:T93"/>
    <mergeCell ref="U87:U93"/>
    <mergeCell ref="U80:U86"/>
    <mergeCell ref="T80:T86"/>
    <mergeCell ref="S80:S86"/>
    <mergeCell ref="R80:R86"/>
    <mergeCell ref="Q80:Q86"/>
    <mergeCell ref="P80:P86"/>
    <mergeCell ref="J80:J86"/>
    <mergeCell ref="L80:L86"/>
    <mergeCell ref="A59:A100"/>
    <mergeCell ref="B59:B100"/>
    <mergeCell ref="Y80:Y86"/>
    <mergeCell ref="Z80:Z86"/>
    <mergeCell ref="AA80:AA86"/>
    <mergeCell ref="AB80:AB86"/>
    <mergeCell ref="W82:W86"/>
    <mergeCell ref="W75:W79"/>
    <mergeCell ref="V73:V79"/>
    <mergeCell ref="W73:W74"/>
    <mergeCell ref="X73:X79"/>
    <mergeCell ref="Y73:Y79"/>
    <mergeCell ref="Z73:Z79"/>
    <mergeCell ref="AA73:AA79"/>
    <mergeCell ref="AB73:AB79"/>
    <mergeCell ref="J73:J79"/>
    <mergeCell ref="K73:K74"/>
    <mergeCell ref="L73:L79"/>
    <mergeCell ref="P73:P79"/>
    <mergeCell ref="Q73:Q79"/>
    <mergeCell ref="R73:R79"/>
    <mergeCell ref="S73:S79"/>
    <mergeCell ref="T73:T79"/>
    <mergeCell ref="U73:U79"/>
    <mergeCell ref="K75:K79"/>
    <mergeCell ref="C73:C79"/>
    <mergeCell ref="X66:X72"/>
    <mergeCell ref="Y66:Y72"/>
    <mergeCell ref="Z66:Z72"/>
    <mergeCell ref="AA66:AA72"/>
    <mergeCell ref="AB66:AB72"/>
    <mergeCell ref="K68:K72"/>
    <mergeCell ref="W68:W72"/>
    <mergeCell ref="K61:K65"/>
    <mergeCell ref="W61:W65"/>
    <mergeCell ref="C66:C72"/>
    <mergeCell ref="D66:D72"/>
    <mergeCell ref="E66:E72"/>
    <mergeCell ref="F66:F72"/>
    <mergeCell ref="G66:G72"/>
    <mergeCell ref="H66:H72"/>
    <mergeCell ref="I66:I72"/>
    <mergeCell ref="J66:J72"/>
    <mergeCell ref="K66:K67"/>
    <mergeCell ref="L66:L72"/>
    <mergeCell ref="P66:P72"/>
    <mergeCell ref="Q66:Q72"/>
    <mergeCell ref="R66:R72"/>
    <mergeCell ref="S66:S72"/>
    <mergeCell ref="T66:T72"/>
    <mergeCell ref="U66:U72"/>
    <mergeCell ref="V66:V72"/>
    <mergeCell ref="W66:W67"/>
    <mergeCell ref="X59:X65"/>
    <mergeCell ref="Y59:Y65"/>
    <mergeCell ref="Z59:Z65"/>
    <mergeCell ref="AA59:AA65"/>
    <mergeCell ref="AB59:AB65"/>
    <mergeCell ref="V52:V58"/>
    <mergeCell ref="W52:W53"/>
    <mergeCell ref="X52:X58"/>
    <mergeCell ref="Y52:Y58"/>
    <mergeCell ref="Z52:Z58"/>
    <mergeCell ref="AA52:AA58"/>
    <mergeCell ref="AB52:AB58"/>
    <mergeCell ref="X45:X51"/>
    <mergeCell ref="Y45:Y51"/>
    <mergeCell ref="Z45:Z51"/>
    <mergeCell ref="AA45:AA51"/>
    <mergeCell ref="AB45:AB51"/>
    <mergeCell ref="W47:W51"/>
    <mergeCell ref="V59:V65"/>
    <mergeCell ref="J52:J58"/>
    <mergeCell ref="K52:K53"/>
    <mergeCell ref="L52:L58"/>
    <mergeCell ref="P52:P58"/>
    <mergeCell ref="Q52:Q58"/>
    <mergeCell ref="R52:R58"/>
    <mergeCell ref="S52:S58"/>
    <mergeCell ref="T52:T58"/>
    <mergeCell ref="U52:U58"/>
    <mergeCell ref="C52:C58"/>
    <mergeCell ref="D52:D58"/>
    <mergeCell ref="E52:E58"/>
    <mergeCell ref="F52:F58"/>
    <mergeCell ref="G52:G58"/>
    <mergeCell ref="H52:H58"/>
    <mergeCell ref="I52:I58"/>
    <mergeCell ref="I45:I51"/>
    <mergeCell ref="P45:P51"/>
    <mergeCell ref="L45:L51"/>
    <mergeCell ref="K45:K46"/>
    <mergeCell ref="J45:J51"/>
    <mergeCell ref="K47:K51"/>
    <mergeCell ref="V38:V44"/>
    <mergeCell ref="W38:W39"/>
    <mergeCell ref="X38:X44"/>
    <mergeCell ref="Y38:Y44"/>
    <mergeCell ref="Z38:Z44"/>
    <mergeCell ref="AA38:AA44"/>
    <mergeCell ref="AB38:AB44"/>
    <mergeCell ref="J38:J44"/>
    <mergeCell ref="K38:K39"/>
    <mergeCell ref="L38:L44"/>
    <mergeCell ref="P38:P44"/>
    <mergeCell ref="Q38:Q44"/>
    <mergeCell ref="R38:R44"/>
    <mergeCell ref="S38:S44"/>
    <mergeCell ref="T38:T44"/>
    <mergeCell ref="U38:U44"/>
    <mergeCell ref="K40:K44"/>
    <mergeCell ref="C38:C44"/>
    <mergeCell ref="D38:D44"/>
    <mergeCell ref="E38:E44"/>
    <mergeCell ref="F38:F44"/>
    <mergeCell ref="G38:G44"/>
    <mergeCell ref="H38:H44"/>
    <mergeCell ref="I38:I44"/>
    <mergeCell ref="H45:H51"/>
    <mergeCell ref="G45:G51"/>
    <mergeCell ref="F45:F51"/>
    <mergeCell ref="E45:E51"/>
    <mergeCell ref="D45:D51"/>
    <mergeCell ref="C45:C51"/>
    <mergeCell ref="B24:B58"/>
    <mergeCell ref="A24:A58"/>
    <mergeCell ref="U24:U30"/>
    <mergeCell ref="V24:V30"/>
    <mergeCell ref="W24:W25"/>
    <mergeCell ref="X24:X30"/>
    <mergeCell ref="Y24:Y30"/>
    <mergeCell ref="Z24:Z30"/>
    <mergeCell ref="AA24:AA30"/>
    <mergeCell ref="AB24:AB30"/>
    <mergeCell ref="W26:W30"/>
    <mergeCell ref="I24:I30"/>
    <mergeCell ref="J24:J30"/>
    <mergeCell ref="K24:K25"/>
    <mergeCell ref="L24:L30"/>
    <mergeCell ref="P24:P30"/>
    <mergeCell ref="Q24:Q30"/>
    <mergeCell ref="R24:R30"/>
    <mergeCell ref="S24:S30"/>
    <mergeCell ref="T24:T30"/>
    <mergeCell ref="X31:X37"/>
    <mergeCell ref="Y31:Y37"/>
    <mergeCell ref="Z31:Z37"/>
    <mergeCell ref="AA31:AA37"/>
    <mergeCell ref="AB31:AB37"/>
    <mergeCell ref="K33:K37"/>
    <mergeCell ref="W33:W37"/>
    <mergeCell ref="A5:B5"/>
    <mergeCell ref="C5:F5"/>
    <mergeCell ref="B17:B23"/>
    <mergeCell ref="X10:X16"/>
    <mergeCell ref="X17:X23"/>
    <mergeCell ref="M7:AA7"/>
    <mergeCell ref="G8:K8"/>
    <mergeCell ref="M8:M9"/>
    <mergeCell ref="N8:N9"/>
    <mergeCell ref="U8:W8"/>
    <mergeCell ref="Y8:AA8"/>
    <mergeCell ref="C10:C16"/>
    <mergeCell ref="E10:E16"/>
    <mergeCell ref="F10:F16"/>
    <mergeCell ref="G10:G16"/>
    <mergeCell ref="S10:S16"/>
    <mergeCell ref="B10:B16"/>
    <mergeCell ref="T10:T16"/>
    <mergeCell ref="AB6:AB9"/>
    <mergeCell ref="A7:A9"/>
    <mergeCell ref="C7:C9"/>
    <mergeCell ref="E7:E9"/>
    <mergeCell ref="B7:B9"/>
    <mergeCell ref="X8:X9"/>
    <mergeCell ref="F7:F9"/>
    <mergeCell ref="G7:K7"/>
    <mergeCell ref="L7:L9"/>
    <mergeCell ref="D7:D9"/>
    <mergeCell ref="A6:F6"/>
    <mergeCell ref="G6:AA6"/>
    <mergeCell ref="C17:C23"/>
    <mergeCell ref="E17:E23"/>
    <mergeCell ref="F17:F23"/>
    <mergeCell ref="G17:G23"/>
    <mergeCell ref="H17:H23"/>
    <mergeCell ref="I17:I23"/>
    <mergeCell ref="H10:H16"/>
    <mergeCell ref="J17:J23"/>
    <mergeCell ref="P17:P23"/>
    <mergeCell ref="Q17:Q23"/>
    <mergeCell ref="K19:K23"/>
    <mergeCell ref="L17:L23"/>
    <mergeCell ref="A10:A23"/>
    <mergeCell ref="W17:W18"/>
    <mergeCell ref="Y17:Y23"/>
    <mergeCell ref="W19:W23"/>
    <mergeCell ref="P10:P16"/>
    <mergeCell ref="K12:K16"/>
    <mergeCell ref="W12:W16"/>
    <mergeCell ref="Y10:Y16"/>
    <mergeCell ref="Z10:Z16"/>
    <mergeCell ref="AA10:AA16"/>
    <mergeCell ref="AB10:AB16"/>
    <mergeCell ref="U10:U16"/>
    <mergeCell ref="Z17:Z23"/>
    <mergeCell ref="AA17:AA23"/>
    <mergeCell ref="AB17:AB23"/>
    <mergeCell ref="S17:S23"/>
    <mergeCell ref="T17:T23"/>
    <mergeCell ref="U17:U23"/>
    <mergeCell ref="V17:V23"/>
    <mergeCell ref="K17:K18"/>
    <mergeCell ref="Q276:Q282"/>
    <mergeCell ref="C24:C30"/>
    <mergeCell ref="D24:D30"/>
    <mergeCell ref="E24:E30"/>
    <mergeCell ref="F24:F30"/>
    <mergeCell ref="G24:G30"/>
    <mergeCell ref="H24:H30"/>
    <mergeCell ref="A1:A4"/>
    <mergeCell ref="B1:E2"/>
    <mergeCell ref="B3:E4"/>
    <mergeCell ref="V5:W5"/>
    <mergeCell ref="N5:R5"/>
    <mergeCell ref="G5:L5"/>
    <mergeCell ref="D17:D23"/>
    <mergeCell ref="R8:R9"/>
    <mergeCell ref="R10:R16"/>
    <mergeCell ref="R17:R23"/>
    <mergeCell ref="V10:V16"/>
    <mergeCell ref="D10:D16"/>
    <mergeCell ref="W10:W11"/>
    <mergeCell ref="Q10:Q16"/>
    <mergeCell ref="I10:I16"/>
    <mergeCell ref="J10:J16"/>
    <mergeCell ref="K10:K11"/>
    <mergeCell ref="L10:L16"/>
  </mergeCells>
  <conditionalFormatting sqref="W10:W11">
    <cfRule type="expression" dxfId="367" priority="2129">
      <formula>$W12="BAJA"</formula>
    </cfRule>
    <cfRule type="expression" dxfId="366" priority="2130">
      <formula>$W12="MODERADA"</formula>
    </cfRule>
    <cfRule type="expression" dxfId="365" priority="2131">
      <formula>$W12="ALTA"</formula>
    </cfRule>
    <cfRule type="expression" dxfId="364" priority="2132">
      <formula>$W12="EXTREMA"</formula>
    </cfRule>
  </conditionalFormatting>
  <conditionalFormatting sqref="W12:W16">
    <cfRule type="expression" dxfId="363" priority="2125">
      <formula>$W12="BAJA"</formula>
    </cfRule>
    <cfRule type="expression" dxfId="362" priority="2126">
      <formula>$W12="MODERADA"</formula>
    </cfRule>
    <cfRule type="expression" dxfId="361" priority="2127">
      <formula>$W12="ALTA"</formula>
    </cfRule>
    <cfRule type="expression" dxfId="360" priority="2128">
      <formula>$W12="EXTREMA"</formula>
    </cfRule>
  </conditionalFormatting>
  <conditionalFormatting sqref="K12:K16">
    <cfRule type="expression" dxfId="359" priority="2289" stopIfTrue="1">
      <formula>K12="BAJA"</formula>
    </cfRule>
    <cfRule type="expression" dxfId="358" priority="2290" stopIfTrue="1">
      <formula>K12="MODERADA"</formula>
    </cfRule>
    <cfRule type="expression" dxfId="357" priority="2291" stopIfTrue="1">
      <formula>K12="ALTA"</formula>
    </cfRule>
    <cfRule type="expression" dxfId="356" priority="2292" stopIfTrue="1">
      <formula>K12="EXTREMA"</formula>
    </cfRule>
  </conditionalFormatting>
  <conditionalFormatting sqref="K10:K11">
    <cfRule type="expression" dxfId="355" priority="1041">
      <formula>$K12="BAJA"</formula>
    </cfRule>
    <cfRule type="expression" dxfId="354" priority="1042">
      <formula>$K12="MODERADA"</formula>
    </cfRule>
    <cfRule type="expression" dxfId="353" priority="1043">
      <formula>$K12="ALTA"</formula>
    </cfRule>
    <cfRule type="expression" dxfId="352" priority="1044">
      <formula>$K12="EXTREMA"</formula>
    </cfRule>
  </conditionalFormatting>
  <conditionalFormatting sqref="K19:K23">
    <cfRule type="expression" dxfId="351" priority="1037" stopIfTrue="1">
      <formula>K19="BAJA"</formula>
    </cfRule>
    <cfRule type="expression" dxfId="350" priority="1038" stopIfTrue="1">
      <formula>K19="MODERADA"</formula>
    </cfRule>
    <cfRule type="expression" dxfId="349" priority="1039" stopIfTrue="1">
      <formula>K19="ALTA"</formula>
    </cfRule>
    <cfRule type="expression" dxfId="348" priority="1040" stopIfTrue="1">
      <formula>K19="EXTREMA"</formula>
    </cfRule>
  </conditionalFormatting>
  <conditionalFormatting sqref="K17:K18">
    <cfRule type="expression" dxfId="347" priority="1033">
      <formula>$K19="BAJA"</formula>
    </cfRule>
    <cfRule type="expression" dxfId="346" priority="1034">
      <formula>$K19="MODERADA"</formula>
    </cfRule>
    <cfRule type="expression" dxfId="345" priority="1035">
      <formula>$K19="ALTA"</formula>
    </cfRule>
    <cfRule type="expression" dxfId="344" priority="1036">
      <formula>$K19="EXTREMA"</formula>
    </cfRule>
  </conditionalFormatting>
  <conditionalFormatting sqref="K26:K30">
    <cfRule type="expression" dxfId="343" priority="1029" stopIfTrue="1">
      <formula>K26="BAJA"</formula>
    </cfRule>
    <cfRule type="expression" dxfId="342" priority="1030" stopIfTrue="1">
      <formula>K26="MODERADA"</formula>
    </cfRule>
    <cfRule type="expression" dxfId="341" priority="1031" stopIfTrue="1">
      <formula>K26="ALTA"</formula>
    </cfRule>
    <cfRule type="expression" dxfId="340" priority="1032" stopIfTrue="1">
      <formula>K26="EXTREMA"</formula>
    </cfRule>
  </conditionalFormatting>
  <conditionalFormatting sqref="K24:K25">
    <cfRule type="expression" dxfId="339" priority="1025">
      <formula>$K26="BAJA"</formula>
    </cfRule>
    <cfRule type="expression" dxfId="338" priority="1026">
      <formula>$K26="MODERADA"</formula>
    </cfRule>
    <cfRule type="expression" dxfId="337" priority="1027">
      <formula>$K26="ALTA"</formula>
    </cfRule>
    <cfRule type="expression" dxfId="336" priority="1028">
      <formula>$K26="EXTREMA"</formula>
    </cfRule>
  </conditionalFormatting>
  <conditionalFormatting sqref="K33:K37">
    <cfRule type="expression" dxfId="335" priority="1021" stopIfTrue="1">
      <formula>K33="BAJA"</formula>
    </cfRule>
    <cfRule type="expression" dxfId="334" priority="1022" stopIfTrue="1">
      <formula>K33="MODERADA"</formula>
    </cfRule>
    <cfRule type="expression" dxfId="333" priority="1023" stopIfTrue="1">
      <formula>K33="ALTA"</formula>
    </cfRule>
    <cfRule type="expression" dxfId="332" priority="1024" stopIfTrue="1">
      <formula>K33="EXTREMA"</formula>
    </cfRule>
  </conditionalFormatting>
  <conditionalFormatting sqref="K31:K32">
    <cfRule type="expression" dxfId="331" priority="1017">
      <formula>$K33="BAJA"</formula>
    </cfRule>
    <cfRule type="expression" dxfId="330" priority="1018">
      <formula>$K33="MODERADA"</formula>
    </cfRule>
    <cfRule type="expression" dxfId="329" priority="1019">
      <formula>$K33="ALTA"</formula>
    </cfRule>
    <cfRule type="expression" dxfId="328" priority="1020">
      <formula>$K33="EXTREMA"</formula>
    </cfRule>
  </conditionalFormatting>
  <conditionalFormatting sqref="K40:K44">
    <cfRule type="expression" dxfId="327" priority="1013" stopIfTrue="1">
      <formula>K40="BAJA"</formula>
    </cfRule>
    <cfRule type="expression" dxfId="326" priority="1014" stopIfTrue="1">
      <formula>K40="MODERADA"</formula>
    </cfRule>
    <cfRule type="expression" dxfId="325" priority="1015" stopIfTrue="1">
      <formula>K40="ALTA"</formula>
    </cfRule>
    <cfRule type="expression" dxfId="324" priority="1016" stopIfTrue="1">
      <formula>K40="EXTREMA"</formula>
    </cfRule>
  </conditionalFormatting>
  <conditionalFormatting sqref="K38:K39">
    <cfRule type="expression" dxfId="323" priority="1009">
      <formula>$K40="BAJA"</formula>
    </cfRule>
    <cfRule type="expression" dxfId="322" priority="1010">
      <formula>$K40="MODERADA"</formula>
    </cfRule>
    <cfRule type="expression" dxfId="321" priority="1011">
      <formula>$K40="ALTA"</formula>
    </cfRule>
    <cfRule type="expression" dxfId="320" priority="1012">
      <formula>$K40="EXTREMA"</formula>
    </cfRule>
  </conditionalFormatting>
  <conditionalFormatting sqref="K47:K51">
    <cfRule type="expression" dxfId="319" priority="1005" stopIfTrue="1">
      <formula>K47="BAJA"</formula>
    </cfRule>
    <cfRule type="expression" dxfId="318" priority="1006" stopIfTrue="1">
      <formula>K47="MODERADA"</formula>
    </cfRule>
    <cfRule type="expression" dxfId="317" priority="1007" stopIfTrue="1">
      <formula>K47="ALTA"</formula>
    </cfRule>
    <cfRule type="expression" dxfId="316" priority="1008" stopIfTrue="1">
      <formula>K47="EXTREMA"</formula>
    </cfRule>
  </conditionalFormatting>
  <conditionalFormatting sqref="K45:K46">
    <cfRule type="expression" dxfId="315" priority="1001">
      <formula>$K47="BAJA"</formula>
    </cfRule>
    <cfRule type="expression" dxfId="314" priority="1002">
      <formula>$K47="MODERADA"</formula>
    </cfRule>
    <cfRule type="expression" dxfId="313" priority="1003">
      <formula>$K47="ALTA"</formula>
    </cfRule>
    <cfRule type="expression" dxfId="312" priority="1004">
      <formula>$K47="EXTREMA"</formula>
    </cfRule>
  </conditionalFormatting>
  <conditionalFormatting sqref="K54:K58">
    <cfRule type="expression" dxfId="311" priority="997" stopIfTrue="1">
      <formula>K54="BAJA"</formula>
    </cfRule>
    <cfRule type="expression" dxfId="310" priority="998" stopIfTrue="1">
      <formula>K54="MODERADA"</formula>
    </cfRule>
    <cfRule type="expression" dxfId="309" priority="999" stopIfTrue="1">
      <formula>K54="ALTA"</formula>
    </cfRule>
    <cfRule type="expression" dxfId="308" priority="1000" stopIfTrue="1">
      <formula>K54="EXTREMA"</formula>
    </cfRule>
  </conditionalFormatting>
  <conditionalFormatting sqref="K52:K53">
    <cfRule type="expression" dxfId="307" priority="993">
      <formula>$K54="BAJA"</formula>
    </cfRule>
    <cfRule type="expression" dxfId="306" priority="994">
      <formula>$K54="MODERADA"</formula>
    </cfRule>
    <cfRule type="expression" dxfId="305" priority="995">
      <formula>$K54="ALTA"</formula>
    </cfRule>
    <cfRule type="expression" dxfId="304" priority="996">
      <formula>$K54="EXTREMA"</formula>
    </cfRule>
  </conditionalFormatting>
  <conditionalFormatting sqref="K61:K65">
    <cfRule type="expression" dxfId="303" priority="989" stopIfTrue="1">
      <formula>K61="BAJA"</formula>
    </cfRule>
    <cfRule type="expression" dxfId="302" priority="990" stopIfTrue="1">
      <formula>K61="MODERADA"</formula>
    </cfRule>
    <cfRule type="expression" dxfId="301" priority="991" stopIfTrue="1">
      <formula>K61="ALTA"</formula>
    </cfRule>
    <cfRule type="expression" dxfId="300" priority="992" stopIfTrue="1">
      <formula>K61="EXTREMA"</formula>
    </cfRule>
  </conditionalFormatting>
  <conditionalFormatting sqref="K59:K60">
    <cfRule type="expression" dxfId="299" priority="985">
      <formula>$K61="BAJA"</formula>
    </cfRule>
    <cfRule type="expression" dxfId="298" priority="986">
      <formula>$K61="MODERADA"</formula>
    </cfRule>
    <cfRule type="expression" dxfId="297" priority="987">
      <formula>$K61="ALTA"</formula>
    </cfRule>
    <cfRule type="expression" dxfId="296" priority="988">
      <formula>$K61="EXTREMA"</formula>
    </cfRule>
  </conditionalFormatting>
  <conditionalFormatting sqref="K68:K72">
    <cfRule type="expression" dxfId="295" priority="981" stopIfTrue="1">
      <formula>K68="BAJA"</formula>
    </cfRule>
    <cfRule type="expression" dxfId="294" priority="982" stopIfTrue="1">
      <formula>K68="MODERADA"</formula>
    </cfRule>
    <cfRule type="expression" dxfId="293" priority="983" stopIfTrue="1">
      <formula>K68="ALTA"</formula>
    </cfRule>
    <cfRule type="expression" dxfId="292" priority="984" stopIfTrue="1">
      <formula>K68="EXTREMA"</formula>
    </cfRule>
  </conditionalFormatting>
  <conditionalFormatting sqref="K66:K67">
    <cfRule type="expression" dxfId="291" priority="977">
      <formula>$K68="BAJA"</formula>
    </cfRule>
    <cfRule type="expression" dxfId="290" priority="978">
      <formula>$K68="MODERADA"</formula>
    </cfRule>
    <cfRule type="expression" dxfId="289" priority="979">
      <formula>$K68="ALTA"</formula>
    </cfRule>
    <cfRule type="expression" dxfId="288" priority="980">
      <formula>$K68="EXTREMA"</formula>
    </cfRule>
  </conditionalFormatting>
  <conditionalFormatting sqref="K75:K79">
    <cfRule type="expression" dxfId="287" priority="973" stopIfTrue="1">
      <formula>K75="BAJA"</formula>
    </cfRule>
    <cfRule type="expression" dxfId="286" priority="974" stopIfTrue="1">
      <formula>K75="MODERADA"</formula>
    </cfRule>
    <cfRule type="expression" dxfId="285" priority="975" stopIfTrue="1">
      <formula>K75="ALTA"</formula>
    </cfRule>
    <cfRule type="expression" dxfId="284" priority="976" stopIfTrue="1">
      <formula>K75="EXTREMA"</formula>
    </cfRule>
  </conditionalFormatting>
  <conditionalFormatting sqref="K73:K74">
    <cfRule type="expression" dxfId="283" priority="969">
      <formula>$K75="BAJA"</formula>
    </cfRule>
    <cfRule type="expression" dxfId="282" priority="970">
      <formula>$K75="MODERADA"</formula>
    </cfRule>
    <cfRule type="expression" dxfId="281" priority="971">
      <formula>$K75="ALTA"</formula>
    </cfRule>
    <cfRule type="expression" dxfId="280" priority="972">
      <formula>$K75="EXTREMA"</formula>
    </cfRule>
  </conditionalFormatting>
  <conditionalFormatting sqref="K82:K86">
    <cfRule type="expression" dxfId="279" priority="965" stopIfTrue="1">
      <formula>K82="BAJA"</formula>
    </cfRule>
    <cfRule type="expression" dxfId="278" priority="966" stopIfTrue="1">
      <formula>K82="MODERADA"</formula>
    </cfRule>
    <cfRule type="expression" dxfId="277" priority="967" stopIfTrue="1">
      <formula>K82="ALTA"</formula>
    </cfRule>
    <cfRule type="expression" dxfId="276" priority="968" stopIfTrue="1">
      <formula>K82="EXTREMA"</formula>
    </cfRule>
  </conditionalFormatting>
  <conditionalFormatting sqref="K80:K81">
    <cfRule type="expression" dxfId="275" priority="961">
      <formula>$K82="BAJA"</formula>
    </cfRule>
    <cfRule type="expression" dxfId="274" priority="962">
      <formula>$K82="MODERADA"</formula>
    </cfRule>
    <cfRule type="expression" dxfId="273" priority="963">
      <formula>$K82="ALTA"</formula>
    </cfRule>
    <cfRule type="expression" dxfId="272" priority="964">
      <formula>$K82="EXTREMA"</formula>
    </cfRule>
  </conditionalFormatting>
  <conditionalFormatting sqref="K89:K93">
    <cfRule type="expression" dxfId="271" priority="957" stopIfTrue="1">
      <formula>K89="BAJA"</formula>
    </cfRule>
    <cfRule type="expression" dxfId="270" priority="958" stopIfTrue="1">
      <formula>K89="MODERADA"</formula>
    </cfRule>
    <cfRule type="expression" dxfId="269" priority="959" stopIfTrue="1">
      <formula>K89="ALTA"</formula>
    </cfRule>
    <cfRule type="expression" dxfId="268" priority="960" stopIfTrue="1">
      <formula>K89="EXTREMA"</formula>
    </cfRule>
  </conditionalFormatting>
  <conditionalFormatting sqref="K87:K88">
    <cfRule type="expression" dxfId="267" priority="953">
      <formula>$K89="BAJA"</formula>
    </cfRule>
    <cfRule type="expression" dxfId="266" priority="954">
      <formula>$K89="MODERADA"</formula>
    </cfRule>
    <cfRule type="expression" dxfId="265" priority="955">
      <formula>$K89="ALTA"</formula>
    </cfRule>
    <cfRule type="expression" dxfId="264" priority="956">
      <formula>$K89="EXTREMA"</formula>
    </cfRule>
  </conditionalFormatting>
  <conditionalFormatting sqref="K96:K100">
    <cfRule type="expression" dxfId="263" priority="949" stopIfTrue="1">
      <formula>K96="BAJA"</formula>
    </cfRule>
    <cfRule type="expression" dxfId="262" priority="950" stopIfTrue="1">
      <formula>K96="MODERADA"</formula>
    </cfRule>
    <cfRule type="expression" dxfId="261" priority="951" stopIfTrue="1">
      <formula>K96="ALTA"</formula>
    </cfRule>
    <cfRule type="expression" dxfId="260" priority="952" stopIfTrue="1">
      <formula>K96="EXTREMA"</formula>
    </cfRule>
  </conditionalFormatting>
  <conditionalFormatting sqref="K94:K95">
    <cfRule type="expression" dxfId="259" priority="945">
      <formula>$K96="BAJA"</formula>
    </cfRule>
    <cfRule type="expression" dxfId="258" priority="946">
      <formula>$K96="MODERADA"</formula>
    </cfRule>
    <cfRule type="expression" dxfId="257" priority="947">
      <formula>$K96="ALTA"</formula>
    </cfRule>
    <cfRule type="expression" dxfId="256" priority="948">
      <formula>$K96="EXTREMA"</formula>
    </cfRule>
  </conditionalFormatting>
  <conditionalFormatting sqref="K103:K107">
    <cfRule type="expression" dxfId="255" priority="941" stopIfTrue="1">
      <formula>K103="BAJA"</formula>
    </cfRule>
    <cfRule type="expression" dxfId="254" priority="942" stopIfTrue="1">
      <formula>K103="MODERADA"</formula>
    </cfRule>
    <cfRule type="expression" dxfId="253" priority="943" stopIfTrue="1">
      <formula>K103="ALTA"</formula>
    </cfRule>
    <cfRule type="expression" dxfId="252" priority="944" stopIfTrue="1">
      <formula>K103="EXTREMA"</formula>
    </cfRule>
  </conditionalFormatting>
  <conditionalFormatting sqref="K101:K102">
    <cfRule type="expression" dxfId="251" priority="937">
      <formula>$K103="BAJA"</formula>
    </cfRule>
    <cfRule type="expression" dxfId="250" priority="938">
      <formula>$K103="MODERADA"</formula>
    </cfRule>
    <cfRule type="expression" dxfId="249" priority="939">
      <formula>$K103="ALTA"</formula>
    </cfRule>
    <cfRule type="expression" dxfId="248" priority="940">
      <formula>$K103="EXTREMA"</formula>
    </cfRule>
  </conditionalFormatting>
  <conditionalFormatting sqref="K110:K114">
    <cfRule type="expression" dxfId="247" priority="933" stopIfTrue="1">
      <formula>K110="BAJA"</formula>
    </cfRule>
    <cfRule type="expression" dxfId="246" priority="934" stopIfTrue="1">
      <formula>K110="MODERADA"</formula>
    </cfRule>
    <cfRule type="expression" dxfId="245" priority="935" stopIfTrue="1">
      <formula>K110="ALTA"</formula>
    </cfRule>
    <cfRule type="expression" dxfId="244" priority="936" stopIfTrue="1">
      <formula>K110="EXTREMA"</formula>
    </cfRule>
  </conditionalFormatting>
  <conditionalFormatting sqref="K108:K109">
    <cfRule type="expression" dxfId="243" priority="929">
      <formula>$K110="BAJA"</formula>
    </cfRule>
    <cfRule type="expression" dxfId="242" priority="930">
      <formula>$K110="MODERADA"</formula>
    </cfRule>
    <cfRule type="expression" dxfId="241" priority="931">
      <formula>$K110="ALTA"</formula>
    </cfRule>
    <cfRule type="expression" dxfId="240" priority="932">
      <formula>$K110="EXTREMA"</formula>
    </cfRule>
  </conditionalFormatting>
  <conditionalFormatting sqref="K117:K121">
    <cfRule type="expression" dxfId="239" priority="925" stopIfTrue="1">
      <formula>K117="BAJA"</formula>
    </cfRule>
    <cfRule type="expression" dxfId="238" priority="926" stopIfTrue="1">
      <formula>K117="MODERADA"</formula>
    </cfRule>
    <cfRule type="expression" dxfId="237" priority="927" stopIfTrue="1">
      <formula>K117="ALTA"</formula>
    </cfRule>
    <cfRule type="expression" dxfId="236" priority="928" stopIfTrue="1">
      <formula>K117="EXTREMA"</formula>
    </cfRule>
  </conditionalFormatting>
  <conditionalFormatting sqref="K115:K116">
    <cfRule type="expression" dxfId="235" priority="921">
      <formula>$K117="BAJA"</formula>
    </cfRule>
    <cfRule type="expression" dxfId="234" priority="922">
      <formula>$K117="MODERADA"</formula>
    </cfRule>
    <cfRule type="expression" dxfId="233" priority="923">
      <formula>$K117="ALTA"</formula>
    </cfRule>
    <cfRule type="expression" dxfId="232" priority="924">
      <formula>$K117="EXTREMA"</formula>
    </cfRule>
  </conditionalFormatting>
  <conditionalFormatting sqref="K124:K128">
    <cfRule type="expression" dxfId="231" priority="917" stopIfTrue="1">
      <formula>K124="BAJA"</formula>
    </cfRule>
    <cfRule type="expression" dxfId="230" priority="918" stopIfTrue="1">
      <formula>K124="MODERADA"</formula>
    </cfRule>
    <cfRule type="expression" dxfId="229" priority="919" stopIfTrue="1">
      <formula>K124="ALTA"</formula>
    </cfRule>
    <cfRule type="expression" dxfId="228" priority="920" stopIfTrue="1">
      <formula>K124="EXTREMA"</formula>
    </cfRule>
  </conditionalFormatting>
  <conditionalFormatting sqref="K122:K123">
    <cfRule type="expression" dxfId="227" priority="913">
      <formula>$K124="BAJA"</formula>
    </cfRule>
    <cfRule type="expression" dxfId="226" priority="914">
      <formula>$K124="MODERADA"</formula>
    </cfRule>
    <cfRule type="expression" dxfId="225" priority="915">
      <formula>$K124="ALTA"</formula>
    </cfRule>
    <cfRule type="expression" dxfId="224" priority="916">
      <formula>$K124="EXTREMA"</formula>
    </cfRule>
  </conditionalFormatting>
  <conditionalFormatting sqref="K131:K135">
    <cfRule type="expression" dxfId="223" priority="909" stopIfTrue="1">
      <formula>K131="BAJA"</formula>
    </cfRule>
    <cfRule type="expression" dxfId="222" priority="910" stopIfTrue="1">
      <formula>K131="MODERADA"</formula>
    </cfRule>
    <cfRule type="expression" dxfId="221" priority="911" stopIfTrue="1">
      <formula>K131="ALTA"</formula>
    </cfRule>
    <cfRule type="expression" dxfId="220" priority="912" stopIfTrue="1">
      <formula>K131="EXTREMA"</formula>
    </cfRule>
  </conditionalFormatting>
  <conditionalFormatting sqref="K129:K130">
    <cfRule type="expression" dxfId="219" priority="905">
      <formula>$K131="BAJA"</formula>
    </cfRule>
    <cfRule type="expression" dxfId="218" priority="906">
      <formula>$K131="MODERADA"</formula>
    </cfRule>
    <cfRule type="expression" dxfId="217" priority="907">
      <formula>$K131="ALTA"</formula>
    </cfRule>
    <cfRule type="expression" dxfId="216" priority="908">
      <formula>$K131="EXTREMA"</formula>
    </cfRule>
  </conditionalFormatting>
  <conditionalFormatting sqref="K138:K142">
    <cfRule type="expression" dxfId="215" priority="901" stopIfTrue="1">
      <formula>K138="BAJA"</formula>
    </cfRule>
    <cfRule type="expression" dxfId="214" priority="902" stopIfTrue="1">
      <formula>K138="MODERADA"</formula>
    </cfRule>
    <cfRule type="expression" dxfId="213" priority="903" stopIfTrue="1">
      <formula>K138="ALTA"</formula>
    </cfRule>
    <cfRule type="expression" dxfId="212" priority="904" stopIfTrue="1">
      <formula>K138="EXTREMA"</formula>
    </cfRule>
  </conditionalFormatting>
  <conditionalFormatting sqref="K136:K137">
    <cfRule type="expression" dxfId="211" priority="897">
      <formula>$K138="BAJA"</formula>
    </cfRule>
    <cfRule type="expression" dxfId="210" priority="898">
      <formula>$K138="MODERADA"</formula>
    </cfRule>
    <cfRule type="expression" dxfId="209" priority="899">
      <formula>$K138="ALTA"</formula>
    </cfRule>
    <cfRule type="expression" dxfId="208" priority="900">
      <formula>$K138="EXTREMA"</formula>
    </cfRule>
  </conditionalFormatting>
  <conditionalFormatting sqref="K145:K149">
    <cfRule type="expression" dxfId="207" priority="893" stopIfTrue="1">
      <formula>K145="BAJA"</formula>
    </cfRule>
    <cfRule type="expression" dxfId="206" priority="894" stopIfTrue="1">
      <formula>K145="MODERADA"</formula>
    </cfRule>
    <cfRule type="expression" dxfId="205" priority="895" stopIfTrue="1">
      <formula>K145="ALTA"</formula>
    </cfRule>
    <cfRule type="expression" dxfId="204" priority="896" stopIfTrue="1">
      <formula>K145="EXTREMA"</formula>
    </cfRule>
  </conditionalFormatting>
  <conditionalFormatting sqref="K143:K144">
    <cfRule type="expression" dxfId="203" priority="889">
      <formula>$K145="BAJA"</formula>
    </cfRule>
    <cfRule type="expression" dxfId="202" priority="890">
      <formula>$K145="MODERADA"</formula>
    </cfRule>
    <cfRule type="expression" dxfId="201" priority="891">
      <formula>$K145="ALTA"</formula>
    </cfRule>
    <cfRule type="expression" dxfId="200" priority="892">
      <formula>$K145="EXTREMA"</formula>
    </cfRule>
  </conditionalFormatting>
  <conditionalFormatting sqref="K152:K156">
    <cfRule type="expression" dxfId="199" priority="885" stopIfTrue="1">
      <formula>K152="BAJA"</formula>
    </cfRule>
    <cfRule type="expression" dxfId="198" priority="886" stopIfTrue="1">
      <formula>K152="MODERADA"</formula>
    </cfRule>
    <cfRule type="expression" dxfId="197" priority="887" stopIfTrue="1">
      <formula>K152="ALTA"</formula>
    </cfRule>
    <cfRule type="expression" dxfId="196" priority="888" stopIfTrue="1">
      <formula>K152="EXTREMA"</formula>
    </cfRule>
  </conditionalFormatting>
  <conditionalFormatting sqref="K150:K151">
    <cfRule type="expression" dxfId="195" priority="881">
      <formula>$K152="BAJA"</formula>
    </cfRule>
    <cfRule type="expression" dxfId="194" priority="882">
      <formula>$K152="MODERADA"</formula>
    </cfRule>
    <cfRule type="expression" dxfId="193" priority="883">
      <formula>$K152="ALTA"</formula>
    </cfRule>
    <cfRule type="expression" dxfId="192" priority="884">
      <formula>$K152="EXTREMA"</formula>
    </cfRule>
  </conditionalFormatting>
  <conditionalFormatting sqref="K159:K163">
    <cfRule type="expression" dxfId="191" priority="877" stopIfTrue="1">
      <formula>K159="BAJA"</formula>
    </cfRule>
    <cfRule type="expression" dxfId="190" priority="878" stopIfTrue="1">
      <formula>K159="MODERADA"</formula>
    </cfRule>
    <cfRule type="expression" dxfId="189" priority="879" stopIfTrue="1">
      <formula>K159="ALTA"</formula>
    </cfRule>
    <cfRule type="expression" dxfId="188" priority="880" stopIfTrue="1">
      <formula>K159="EXTREMA"</formula>
    </cfRule>
  </conditionalFormatting>
  <conditionalFormatting sqref="K157:K158">
    <cfRule type="expression" dxfId="187" priority="873">
      <formula>$K159="BAJA"</formula>
    </cfRule>
    <cfRule type="expression" dxfId="186" priority="874">
      <formula>$K159="MODERADA"</formula>
    </cfRule>
    <cfRule type="expression" dxfId="185" priority="875">
      <formula>$K159="ALTA"</formula>
    </cfRule>
    <cfRule type="expression" dxfId="184" priority="876">
      <formula>$K159="EXTREMA"</formula>
    </cfRule>
  </conditionalFormatting>
  <conditionalFormatting sqref="K166:K170">
    <cfRule type="expression" dxfId="183" priority="869" stopIfTrue="1">
      <formula>K166="BAJA"</formula>
    </cfRule>
    <cfRule type="expression" dxfId="182" priority="870" stopIfTrue="1">
      <formula>K166="MODERADA"</formula>
    </cfRule>
    <cfRule type="expression" dxfId="181" priority="871" stopIfTrue="1">
      <formula>K166="ALTA"</formula>
    </cfRule>
    <cfRule type="expression" dxfId="180" priority="872" stopIfTrue="1">
      <formula>K166="EXTREMA"</formula>
    </cfRule>
  </conditionalFormatting>
  <conditionalFormatting sqref="K164:K165">
    <cfRule type="expression" dxfId="179" priority="865">
      <formula>$K166="BAJA"</formula>
    </cfRule>
    <cfRule type="expression" dxfId="178" priority="866">
      <formula>$K166="MODERADA"</formula>
    </cfRule>
    <cfRule type="expression" dxfId="177" priority="867">
      <formula>$K166="ALTA"</formula>
    </cfRule>
    <cfRule type="expression" dxfId="176" priority="868">
      <formula>$K166="EXTREMA"</formula>
    </cfRule>
  </conditionalFormatting>
  <conditionalFormatting sqref="K173:K177">
    <cfRule type="expression" dxfId="175" priority="861" stopIfTrue="1">
      <formula>K173="BAJA"</formula>
    </cfRule>
    <cfRule type="expression" dxfId="174" priority="862" stopIfTrue="1">
      <formula>K173="MODERADA"</formula>
    </cfRule>
    <cfRule type="expression" dxfId="173" priority="863" stopIfTrue="1">
      <formula>K173="ALTA"</formula>
    </cfRule>
    <cfRule type="expression" dxfId="172" priority="864" stopIfTrue="1">
      <formula>K173="EXTREMA"</formula>
    </cfRule>
  </conditionalFormatting>
  <conditionalFormatting sqref="K171:K172">
    <cfRule type="expression" dxfId="171" priority="857">
      <formula>$K173="BAJA"</formula>
    </cfRule>
    <cfRule type="expression" dxfId="170" priority="858">
      <formula>$K173="MODERADA"</formula>
    </cfRule>
    <cfRule type="expression" dxfId="169" priority="859">
      <formula>$K173="ALTA"</formula>
    </cfRule>
    <cfRule type="expression" dxfId="168" priority="860">
      <formula>$K173="EXTREMA"</formula>
    </cfRule>
  </conditionalFormatting>
  <conditionalFormatting sqref="K180:K184">
    <cfRule type="expression" dxfId="167" priority="853" stopIfTrue="1">
      <formula>K180="BAJA"</formula>
    </cfRule>
    <cfRule type="expression" dxfId="166" priority="854" stopIfTrue="1">
      <formula>K180="MODERADA"</formula>
    </cfRule>
    <cfRule type="expression" dxfId="165" priority="855" stopIfTrue="1">
      <formula>K180="ALTA"</formula>
    </cfRule>
    <cfRule type="expression" dxfId="164" priority="856" stopIfTrue="1">
      <formula>K180="EXTREMA"</formula>
    </cfRule>
  </conditionalFormatting>
  <conditionalFormatting sqref="K178:K179">
    <cfRule type="expression" dxfId="163" priority="849">
      <formula>$K180="BAJA"</formula>
    </cfRule>
    <cfRule type="expression" dxfId="162" priority="850">
      <formula>$K180="MODERADA"</formula>
    </cfRule>
    <cfRule type="expression" dxfId="161" priority="851">
      <formula>$K180="ALTA"</formula>
    </cfRule>
    <cfRule type="expression" dxfId="160" priority="852">
      <formula>$K180="EXTREMA"</formula>
    </cfRule>
  </conditionalFormatting>
  <conditionalFormatting sqref="K187:K191">
    <cfRule type="expression" dxfId="159" priority="845" stopIfTrue="1">
      <formula>K187="BAJA"</formula>
    </cfRule>
    <cfRule type="expression" dxfId="158" priority="846" stopIfTrue="1">
      <formula>K187="MODERADA"</formula>
    </cfRule>
    <cfRule type="expression" dxfId="157" priority="847" stopIfTrue="1">
      <formula>K187="ALTA"</formula>
    </cfRule>
    <cfRule type="expression" dxfId="156" priority="848" stopIfTrue="1">
      <formula>K187="EXTREMA"</formula>
    </cfRule>
  </conditionalFormatting>
  <conditionalFormatting sqref="K185:K186">
    <cfRule type="expression" dxfId="155" priority="841">
      <formula>$K187="BAJA"</formula>
    </cfRule>
    <cfRule type="expression" dxfId="154" priority="842">
      <formula>$K187="MODERADA"</formula>
    </cfRule>
    <cfRule type="expression" dxfId="153" priority="843">
      <formula>$K187="ALTA"</formula>
    </cfRule>
    <cfRule type="expression" dxfId="152" priority="844">
      <formula>$K187="EXTREMA"</formula>
    </cfRule>
  </conditionalFormatting>
  <conditionalFormatting sqref="K194:K198">
    <cfRule type="expression" dxfId="151" priority="837" stopIfTrue="1">
      <formula>K194="BAJA"</formula>
    </cfRule>
    <cfRule type="expression" dxfId="150" priority="838" stopIfTrue="1">
      <formula>K194="MODERADA"</formula>
    </cfRule>
    <cfRule type="expression" dxfId="149" priority="839" stopIfTrue="1">
      <formula>K194="ALTA"</formula>
    </cfRule>
    <cfRule type="expression" dxfId="148" priority="840" stopIfTrue="1">
      <formula>K194="EXTREMA"</formula>
    </cfRule>
  </conditionalFormatting>
  <conditionalFormatting sqref="K192:K193">
    <cfRule type="expression" dxfId="147" priority="833">
      <formula>$K194="BAJA"</formula>
    </cfRule>
    <cfRule type="expression" dxfId="146" priority="834">
      <formula>$K194="MODERADA"</formula>
    </cfRule>
    <cfRule type="expression" dxfId="145" priority="835">
      <formula>$K194="ALTA"</formula>
    </cfRule>
    <cfRule type="expression" dxfId="144" priority="836">
      <formula>$K194="EXTREMA"</formula>
    </cfRule>
  </conditionalFormatting>
  <conditionalFormatting sqref="K201:K205">
    <cfRule type="expression" dxfId="143" priority="829" stopIfTrue="1">
      <formula>K201="BAJA"</formula>
    </cfRule>
    <cfRule type="expression" dxfId="142" priority="830" stopIfTrue="1">
      <formula>K201="MODERADA"</formula>
    </cfRule>
    <cfRule type="expression" dxfId="141" priority="831" stopIfTrue="1">
      <formula>K201="ALTA"</formula>
    </cfRule>
    <cfRule type="expression" dxfId="140" priority="832" stopIfTrue="1">
      <formula>K201="EXTREMA"</formula>
    </cfRule>
  </conditionalFormatting>
  <conditionalFormatting sqref="K199:K200">
    <cfRule type="expression" dxfId="139" priority="825">
      <formula>$K201="BAJA"</formula>
    </cfRule>
    <cfRule type="expression" dxfId="138" priority="826">
      <formula>$K201="MODERADA"</formula>
    </cfRule>
    <cfRule type="expression" dxfId="137" priority="827">
      <formula>$K201="ALTA"</formula>
    </cfRule>
    <cfRule type="expression" dxfId="136" priority="828">
      <formula>$K201="EXTREMA"</formula>
    </cfRule>
  </conditionalFormatting>
  <conditionalFormatting sqref="K208:K212">
    <cfRule type="expression" dxfId="135" priority="821" stopIfTrue="1">
      <formula>K208="BAJA"</formula>
    </cfRule>
    <cfRule type="expression" dxfId="134" priority="822" stopIfTrue="1">
      <formula>K208="MODERADA"</formula>
    </cfRule>
    <cfRule type="expression" dxfId="133" priority="823" stopIfTrue="1">
      <formula>K208="ALTA"</formula>
    </cfRule>
    <cfRule type="expression" dxfId="132" priority="824" stopIfTrue="1">
      <formula>K208="EXTREMA"</formula>
    </cfRule>
  </conditionalFormatting>
  <conditionalFormatting sqref="K206:K207">
    <cfRule type="expression" dxfId="131" priority="817">
      <formula>$K208="BAJA"</formula>
    </cfRule>
    <cfRule type="expression" dxfId="130" priority="818">
      <formula>$K208="MODERADA"</formula>
    </cfRule>
    <cfRule type="expression" dxfId="129" priority="819">
      <formula>$K208="ALTA"</formula>
    </cfRule>
    <cfRule type="expression" dxfId="128" priority="820">
      <formula>$K208="EXTREMA"</formula>
    </cfRule>
  </conditionalFormatting>
  <conditionalFormatting sqref="K215:K219">
    <cfRule type="expression" dxfId="127" priority="813" stopIfTrue="1">
      <formula>K215="BAJA"</formula>
    </cfRule>
    <cfRule type="expression" dxfId="126" priority="814" stopIfTrue="1">
      <formula>K215="MODERADA"</formula>
    </cfRule>
    <cfRule type="expression" dxfId="125" priority="815" stopIfTrue="1">
      <formula>K215="ALTA"</formula>
    </cfRule>
    <cfRule type="expression" dxfId="124" priority="816" stopIfTrue="1">
      <formula>K215="EXTREMA"</formula>
    </cfRule>
  </conditionalFormatting>
  <conditionalFormatting sqref="K213:K214">
    <cfRule type="expression" dxfId="123" priority="809">
      <formula>$K215="BAJA"</formula>
    </cfRule>
    <cfRule type="expression" dxfId="122" priority="810">
      <formula>$K215="MODERADA"</formula>
    </cfRule>
    <cfRule type="expression" dxfId="121" priority="811">
      <formula>$K215="ALTA"</formula>
    </cfRule>
    <cfRule type="expression" dxfId="120" priority="812">
      <formula>$K215="EXTREMA"</formula>
    </cfRule>
  </conditionalFormatting>
  <conditionalFormatting sqref="K222:K226">
    <cfRule type="expression" dxfId="119" priority="805" stopIfTrue="1">
      <formula>K222="BAJA"</formula>
    </cfRule>
    <cfRule type="expression" dxfId="118" priority="806" stopIfTrue="1">
      <formula>K222="MODERADA"</formula>
    </cfRule>
    <cfRule type="expression" dxfId="117" priority="807" stopIfTrue="1">
      <formula>K222="ALTA"</formula>
    </cfRule>
    <cfRule type="expression" dxfId="116" priority="808" stopIfTrue="1">
      <formula>K222="EXTREMA"</formula>
    </cfRule>
  </conditionalFormatting>
  <conditionalFormatting sqref="K220:K221">
    <cfRule type="expression" dxfId="115" priority="801">
      <formula>$K222="BAJA"</formula>
    </cfRule>
    <cfRule type="expression" dxfId="114" priority="802">
      <formula>$K222="MODERADA"</formula>
    </cfRule>
    <cfRule type="expression" dxfId="113" priority="803">
      <formula>$K222="ALTA"</formula>
    </cfRule>
    <cfRule type="expression" dxfId="112" priority="804">
      <formula>$K222="EXTREMA"</formula>
    </cfRule>
  </conditionalFormatting>
  <conditionalFormatting sqref="K229:K233">
    <cfRule type="expression" dxfId="111" priority="797" stopIfTrue="1">
      <formula>K229="BAJA"</formula>
    </cfRule>
    <cfRule type="expression" dxfId="110" priority="798" stopIfTrue="1">
      <formula>K229="MODERADA"</formula>
    </cfRule>
    <cfRule type="expression" dxfId="109" priority="799" stopIfTrue="1">
      <formula>K229="ALTA"</formula>
    </cfRule>
    <cfRule type="expression" dxfId="108" priority="800" stopIfTrue="1">
      <formula>K229="EXTREMA"</formula>
    </cfRule>
  </conditionalFormatting>
  <conditionalFormatting sqref="K227:K228">
    <cfRule type="expression" dxfId="107" priority="793">
      <formula>$K229="BAJA"</formula>
    </cfRule>
    <cfRule type="expression" dxfId="106" priority="794">
      <formula>$K229="MODERADA"</formula>
    </cfRule>
    <cfRule type="expression" dxfId="105" priority="795">
      <formula>$K229="ALTA"</formula>
    </cfRule>
    <cfRule type="expression" dxfId="104" priority="796">
      <formula>$K229="EXTREMA"</formula>
    </cfRule>
  </conditionalFormatting>
  <conditionalFormatting sqref="K236:K240">
    <cfRule type="expression" dxfId="103" priority="789" stopIfTrue="1">
      <formula>K236="BAJA"</formula>
    </cfRule>
    <cfRule type="expression" dxfId="102" priority="790" stopIfTrue="1">
      <formula>K236="MODERADA"</formula>
    </cfRule>
    <cfRule type="expression" dxfId="101" priority="791" stopIfTrue="1">
      <formula>K236="ALTA"</formula>
    </cfRule>
    <cfRule type="expression" dxfId="100" priority="792" stopIfTrue="1">
      <formula>K236="EXTREMA"</formula>
    </cfRule>
  </conditionalFormatting>
  <conditionalFormatting sqref="K234:K235">
    <cfRule type="expression" dxfId="99" priority="785">
      <formula>$K236="BAJA"</formula>
    </cfRule>
    <cfRule type="expression" dxfId="98" priority="786">
      <formula>$K236="MODERADA"</formula>
    </cfRule>
    <cfRule type="expression" dxfId="97" priority="787">
      <formula>$K236="ALTA"</formula>
    </cfRule>
    <cfRule type="expression" dxfId="96" priority="788">
      <formula>$K236="EXTREMA"</formula>
    </cfRule>
  </conditionalFormatting>
  <conditionalFormatting sqref="K243:K247">
    <cfRule type="expression" dxfId="95" priority="781" stopIfTrue="1">
      <formula>K243="BAJA"</formula>
    </cfRule>
    <cfRule type="expression" dxfId="94" priority="782" stopIfTrue="1">
      <formula>K243="MODERADA"</formula>
    </cfRule>
    <cfRule type="expression" dxfId="93" priority="783" stopIfTrue="1">
      <formula>K243="ALTA"</formula>
    </cfRule>
    <cfRule type="expression" dxfId="92" priority="784" stopIfTrue="1">
      <formula>K243="EXTREMA"</formula>
    </cfRule>
  </conditionalFormatting>
  <conditionalFormatting sqref="K241:K242">
    <cfRule type="expression" dxfId="91" priority="777">
      <formula>$K243="BAJA"</formula>
    </cfRule>
    <cfRule type="expression" dxfId="90" priority="778">
      <formula>$K243="MODERADA"</formula>
    </cfRule>
    <cfRule type="expression" dxfId="89" priority="779">
      <formula>$K243="ALTA"</formula>
    </cfRule>
    <cfRule type="expression" dxfId="88" priority="780">
      <formula>$K243="EXTREMA"</formula>
    </cfRule>
  </conditionalFormatting>
  <conditionalFormatting sqref="K250:K254">
    <cfRule type="expression" dxfId="87" priority="773" stopIfTrue="1">
      <formula>K250="BAJA"</formula>
    </cfRule>
    <cfRule type="expression" dxfId="86" priority="774" stopIfTrue="1">
      <formula>K250="MODERADA"</formula>
    </cfRule>
    <cfRule type="expression" dxfId="85" priority="775" stopIfTrue="1">
      <formula>K250="ALTA"</formula>
    </cfRule>
    <cfRule type="expression" dxfId="84" priority="776" stopIfTrue="1">
      <formula>K250="EXTREMA"</formula>
    </cfRule>
  </conditionalFormatting>
  <conditionalFormatting sqref="K248:K249">
    <cfRule type="expression" dxfId="83" priority="769">
      <formula>$K250="BAJA"</formula>
    </cfRule>
    <cfRule type="expression" dxfId="82" priority="770">
      <formula>$K250="MODERADA"</formula>
    </cfRule>
    <cfRule type="expression" dxfId="81" priority="771">
      <formula>$K250="ALTA"</formula>
    </cfRule>
    <cfRule type="expression" dxfId="80" priority="772">
      <formula>$K250="EXTREMA"</formula>
    </cfRule>
  </conditionalFormatting>
  <conditionalFormatting sqref="K278:K282">
    <cfRule type="expression" dxfId="79" priority="765" stopIfTrue="1">
      <formula>K278="BAJA"</formula>
    </cfRule>
    <cfRule type="expression" dxfId="78" priority="766" stopIfTrue="1">
      <formula>K278="MODERADA"</formula>
    </cfRule>
    <cfRule type="expression" dxfId="77" priority="767" stopIfTrue="1">
      <formula>K278="ALTA"</formula>
    </cfRule>
    <cfRule type="expression" dxfId="76" priority="768" stopIfTrue="1">
      <formula>K278="EXTREMA"</formula>
    </cfRule>
  </conditionalFormatting>
  <conditionalFormatting sqref="K276:K277">
    <cfRule type="expression" dxfId="75" priority="761">
      <formula>$K278="BAJA"</formula>
    </cfRule>
    <cfRule type="expression" dxfId="74" priority="762">
      <formula>$K278="MODERADA"</formula>
    </cfRule>
    <cfRule type="expression" dxfId="73" priority="763">
      <formula>$K278="ALTA"</formula>
    </cfRule>
    <cfRule type="expression" dxfId="72" priority="764">
      <formula>$K278="EXTREMA"</formula>
    </cfRule>
  </conditionalFormatting>
  <conditionalFormatting sqref="K257:K261">
    <cfRule type="expression" dxfId="71" priority="741" stopIfTrue="1">
      <formula>K257="BAJA"</formula>
    </cfRule>
    <cfRule type="expression" dxfId="70" priority="742" stopIfTrue="1">
      <formula>K257="MODERADA"</formula>
    </cfRule>
    <cfRule type="expression" dxfId="69" priority="743" stopIfTrue="1">
      <formula>K257="ALTA"</formula>
    </cfRule>
    <cfRule type="expression" dxfId="68" priority="744" stopIfTrue="1">
      <formula>K257="EXTREMA"</formula>
    </cfRule>
  </conditionalFormatting>
  <conditionalFormatting sqref="K255:K256">
    <cfRule type="expression" dxfId="67" priority="737">
      <formula>$K257="BAJA"</formula>
    </cfRule>
    <cfRule type="expression" dxfId="66" priority="738">
      <formula>$K257="MODERADA"</formula>
    </cfRule>
    <cfRule type="expression" dxfId="65" priority="739">
      <formula>$K257="ALTA"</formula>
    </cfRule>
    <cfRule type="expression" dxfId="64" priority="740">
      <formula>$K257="EXTREMA"</formula>
    </cfRule>
  </conditionalFormatting>
  <conditionalFormatting sqref="K264:K268">
    <cfRule type="expression" dxfId="63" priority="733" stopIfTrue="1">
      <formula>K264="BAJA"</formula>
    </cfRule>
    <cfRule type="expression" dxfId="62" priority="734" stopIfTrue="1">
      <formula>K264="MODERADA"</formula>
    </cfRule>
    <cfRule type="expression" dxfId="61" priority="735" stopIfTrue="1">
      <formula>K264="ALTA"</formula>
    </cfRule>
    <cfRule type="expression" dxfId="60" priority="736" stopIfTrue="1">
      <formula>K264="EXTREMA"</formula>
    </cfRule>
  </conditionalFormatting>
  <conditionalFormatting sqref="K262:K263">
    <cfRule type="expression" dxfId="59" priority="729">
      <formula>$K264="BAJA"</formula>
    </cfRule>
    <cfRule type="expression" dxfId="58" priority="730">
      <formula>$K264="MODERADA"</formula>
    </cfRule>
    <cfRule type="expression" dxfId="57" priority="731">
      <formula>$K264="ALTA"</formula>
    </cfRule>
    <cfRule type="expression" dxfId="56" priority="732">
      <formula>$K264="EXTREMA"</formula>
    </cfRule>
  </conditionalFormatting>
  <conditionalFormatting sqref="K271:K275">
    <cfRule type="expression" dxfId="55" priority="725" stopIfTrue="1">
      <formula>K271="BAJA"</formula>
    </cfRule>
    <cfRule type="expression" dxfId="54" priority="726" stopIfTrue="1">
      <formula>K271="MODERADA"</formula>
    </cfRule>
    <cfRule type="expression" dxfId="53" priority="727" stopIfTrue="1">
      <formula>K271="ALTA"</formula>
    </cfRule>
    <cfRule type="expression" dxfId="52" priority="728" stopIfTrue="1">
      <formula>K271="EXTREMA"</formula>
    </cfRule>
  </conditionalFormatting>
  <conditionalFormatting sqref="K269:K270">
    <cfRule type="expression" dxfId="51" priority="721">
      <formula>$K271="BAJA"</formula>
    </cfRule>
    <cfRule type="expression" dxfId="50" priority="722">
      <formula>$K271="MODERADA"</formula>
    </cfRule>
    <cfRule type="expression" dxfId="49" priority="723">
      <formula>$K271="ALTA"</formula>
    </cfRule>
    <cfRule type="expression" dxfId="48" priority="724">
      <formula>$K271="EXTREMA"</formula>
    </cfRule>
  </conditionalFormatting>
  <conditionalFormatting sqref="K285:K289 K292:K296">
    <cfRule type="expression" dxfId="47" priority="717" stopIfTrue="1">
      <formula>K285="BAJA"</formula>
    </cfRule>
    <cfRule type="expression" dxfId="46" priority="718" stopIfTrue="1">
      <formula>K285="MODERADA"</formula>
    </cfRule>
    <cfRule type="expression" dxfId="45" priority="719" stopIfTrue="1">
      <formula>K285="ALTA"</formula>
    </cfRule>
    <cfRule type="expression" dxfId="44" priority="720" stopIfTrue="1">
      <formula>K285="EXTREMA"</formula>
    </cfRule>
  </conditionalFormatting>
  <conditionalFormatting sqref="K283:K284 K290:K291">
    <cfRule type="expression" dxfId="43" priority="713">
      <formula>$K285="BAJA"</formula>
    </cfRule>
    <cfRule type="expression" dxfId="42" priority="714">
      <formula>$K285="MODERADA"</formula>
    </cfRule>
    <cfRule type="expression" dxfId="41" priority="715">
      <formula>$K285="ALTA"</formula>
    </cfRule>
    <cfRule type="expression" dxfId="40" priority="716">
      <formula>$K285="EXTREMA"</formula>
    </cfRule>
  </conditionalFormatting>
  <conditionalFormatting sqref="K299:K303 K306:K310">
    <cfRule type="expression" dxfId="39" priority="709" stopIfTrue="1">
      <formula>K299="BAJA"</formula>
    </cfRule>
    <cfRule type="expression" dxfId="38" priority="710" stopIfTrue="1">
      <formula>K299="MODERADA"</formula>
    </cfRule>
    <cfRule type="expression" dxfId="37" priority="711" stopIfTrue="1">
      <formula>K299="ALTA"</formula>
    </cfRule>
    <cfRule type="expression" dxfId="36" priority="712" stopIfTrue="1">
      <formula>K299="EXTREMA"</formula>
    </cfRule>
  </conditionalFormatting>
  <conditionalFormatting sqref="K297:K298 K304:K305">
    <cfRule type="expression" dxfId="35" priority="705">
      <formula>$K299="BAJA"</formula>
    </cfRule>
    <cfRule type="expression" dxfId="34" priority="706">
      <formula>$K299="MODERADA"</formula>
    </cfRule>
    <cfRule type="expression" dxfId="33" priority="707">
      <formula>$K299="ALTA"</formula>
    </cfRule>
    <cfRule type="expression" dxfId="32" priority="708">
      <formula>$K299="EXTREMA"</formula>
    </cfRule>
  </conditionalFormatting>
  <conditionalFormatting sqref="K313:K317 K320:K324">
    <cfRule type="expression" dxfId="31" priority="701" stopIfTrue="1">
      <formula>K313="BAJA"</formula>
    </cfRule>
    <cfRule type="expression" dxfId="30" priority="702" stopIfTrue="1">
      <formula>K313="MODERADA"</formula>
    </cfRule>
    <cfRule type="expression" dxfId="29" priority="703" stopIfTrue="1">
      <formula>K313="ALTA"</formula>
    </cfRule>
    <cfRule type="expression" dxfId="28" priority="704" stopIfTrue="1">
      <formula>K313="EXTREMA"</formula>
    </cfRule>
  </conditionalFormatting>
  <conditionalFormatting sqref="K311:K312 K318:K319">
    <cfRule type="expression" dxfId="27" priority="697">
      <formula>$K313="BAJA"</formula>
    </cfRule>
    <cfRule type="expression" dxfId="26" priority="698">
      <formula>$K313="MODERADA"</formula>
    </cfRule>
    <cfRule type="expression" dxfId="25" priority="699">
      <formula>$K313="ALTA"</formula>
    </cfRule>
    <cfRule type="expression" dxfId="24" priority="700">
      <formula>$K313="EXTREMA"</formula>
    </cfRule>
  </conditionalFormatting>
  <conditionalFormatting sqref="K327:K331 K334:K338">
    <cfRule type="expression" dxfId="23" priority="693" stopIfTrue="1">
      <formula>K327="BAJA"</formula>
    </cfRule>
    <cfRule type="expression" dxfId="22" priority="694" stopIfTrue="1">
      <formula>K327="MODERADA"</formula>
    </cfRule>
    <cfRule type="expression" dxfId="21" priority="695" stopIfTrue="1">
      <formula>K327="ALTA"</formula>
    </cfRule>
    <cfRule type="expression" dxfId="20" priority="696" stopIfTrue="1">
      <formula>K327="EXTREMA"</formula>
    </cfRule>
  </conditionalFormatting>
  <conditionalFormatting sqref="K325:K326 K332:K333">
    <cfRule type="expression" dxfId="19" priority="689">
      <formula>$K327="BAJA"</formula>
    </cfRule>
    <cfRule type="expression" dxfId="18" priority="690">
      <formula>$K327="MODERADA"</formula>
    </cfRule>
    <cfRule type="expression" dxfId="17" priority="691">
      <formula>$K327="ALTA"</formula>
    </cfRule>
    <cfRule type="expression" dxfId="16" priority="692">
      <formula>$K327="EXTREMA"</formula>
    </cfRule>
  </conditionalFormatting>
  <conditionalFormatting sqref="W17:W18">
    <cfRule type="expression" dxfId="15" priority="21">
      <formula>$W19="BAJA"</formula>
    </cfRule>
    <cfRule type="expression" dxfId="14" priority="22">
      <formula>$W19="MODERADA"</formula>
    </cfRule>
    <cfRule type="expression" dxfId="13" priority="23">
      <formula>$W19="ALTA"</formula>
    </cfRule>
    <cfRule type="expression" dxfId="12" priority="24">
      <formula>$W19="EXTREMA"</formula>
    </cfRule>
  </conditionalFormatting>
  <conditionalFormatting sqref="W19:W23">
    <cfRule type="expression" dxfId="11" priority="17">
      <formula>$W19="BAJA"</formula>
    </cfRule>
    <cfRule type="expression" dxfId="10" priority="18">
      <formula>$W19="MODERADA"</formula>
    </cfRule>
    <cfRule type="expression" dxfId="9" priority="19">
      <formula>$W19="ALTA"</formula>
    </cfRule>
    <cfRule type="expression" dxfId="8" priority="20">
      <formula>$W19="EXTREMA"</formula>
    </cfRule>
  </conditionalFormatting>
  <conditionalFormatting sqref="W24:W25 W31:W32 W38:W39 W45:W46 W52:W53 W59:W60 W66:W67 W73:W74 W80:W81 W87:W88 W94:W95 W101:W102 W108:W109 W115:W116 W122:W123 W129:W130 W136:W137 W143:W144 W150:W151 W157:W158 W164:W165 W171:W172 W178:W179 W185:W186 W192:W193 W199:W200 W206:W207 W213:W214 W220:W221 W227:W228 W234:W235 W241:W242 W248:W249 W255:W256 W262:W263 W269:W270 W276:W277 W283:W284 W290:W291 W297:W298 W304:W305 W311:W312 W318:W319 W325:W326 W332:W333">
    <cfRule type="expression" dxfId="7" priority="5">
      <formula>$W26="BAJA"</formula>
    </cfRule>
    <cfRule type="expression" dxfId="6" priority="6">
      <formula>$W26="MODERADA"</formula>
    </cfRule>
    <cfRule type="expression" dxfId="5" priority="7">
      <formula>$W26="ALTA"</formula>
    </cfRule>
    <cfRule type="expression" dxfId="4" priority="8">
      <formula>$W26="EXTREMA"</formula>
    </cfRule>
  </conditionalFormatting>
  <conditionalFormatting sqref="W26:W30 W33:W37 W40:W44 W47:W51 W54:W58 W61:W65 W68:W72 W75:W79 W82:W86 W89:W93 W96:W100 W103:W107 W110:W114 W117:W121 W124:W128 W131:W135 W138:W142 W145:W149 W152:W156 W159:W163 W166:W170 W173:W177 W180:W184 W187:W191 W194:W198 W201:W205 W208:W212 W215:W219 W222:W226 W229:W233 W236:W240 W243:W247 W250:W254 W257:W261 W264:W268 W271:W275 W278:W282 W285:W289 W292:W296 W299:W303 W306:W310 W313:W317 W320:W324 W327:W331 W334:W338">
    <cfRule type="expression" dxfId="3" priority="1">
      <formula>$W26="BAJA"</formula>
    </cfRule>
    <cfRule type="expression" dxfId="2" priority="2">
      <formula>$W26="MODERADA"</formula>
    </cfRule>
    <cfRule type="expression" dxfId="1" priority="3">
      <formula>$W26="ALTA"</formula>
    </cfRule>
    <cfRule type="expression" dxfId="0" priority="4">
      <formula>$W26="EXTREMA"</formula>
    </cfRule>
  </conditionalFormatting>
  <dataValidations count="13">
    <dataValidation type="list" allowBlank="1" showInputMessage="1" showErrorMessage="1" sqref="G10:G23 G269:G338" xr:uid="{00000000-0002-0000-0100-000001000000}">
      <formula1>$AJ$2:$AJ$6</formula1>
    </dataValidation>
    <dataValidation type="list" allowBlank="1" showInputMessage="1" showErrorMessage="1" sqref="I10:I23 I269:I338" xr:uid="{00000000-0002-0000-0100-000002000000}">
      <formula1>$AI$2:$AI$6</formula1>
    </dataValidation>
    <dataValidation type="list" allowBlank="1" showInputMessage="1" showErrorMessage="1" sqref="D101:D128 D318:D338 D269:D310 D10:D58 D241:D247 D164:D234" xr:uid="{00000000-0002-0000-0100-000003000000}">
      <formula1>$AH$2:$AH$7</formula1>
    </dataValidation>
    <dataValidation type="list" allowBlank="1" showInputMessage="1" showErrorMessage="1" sqref="N10:N23 N283:N338 N269:N275 N185:N219" xr:uid="{00000000-0002-0000-0100-000004000000}">
      <formula1>$AG$2:$AG$3</formula1>
    </dataValidation>
    <dataValidation type="list" allowBlank="1" showInputMessage="1" showErrorMessage="1" sqref="G24:G268" xr:uid="{D5A99E27-A9B4-4646-82D0-C66E99BBDBAA}">
      <formula1>$AH$2:$AH$4</formula1>
    </dataValidation>
    <dataValidation type="list" allowBlank="1" showInputMessage="1" showErrorMessage="1" sqref="N24:N58 N220:N268 N101:N184" xr:uid="{DC001219-C6F7-814E-BC7D-E75888C30600}">
      <formula1>$AE$2:$AE$3</formula1>
    </dataValidation>
    <dataValidation type="list" allowBlank="1" showInputMessage="1" showErrorMessage="1" sqref="I24:I268" xr:uid="{3867608A-7D90-B24C-89B1-D7EEE0EC452B}">
      <formula1>$AG$2:$AG$4</formula1>
    </dataValidation>
    <dataValidation type="list" allowBlank="1" showInputMessage="1" showErrorMessage="1" sqref="N59:N100" xr:uid="{A99B552C-21C3-2442-A48A-831864F3E38E}">
      <formula1>$AF$2:$AF$3</formula1>
    </dataValidation>
    <dataValidation type="list" allowBlank="1" showInputMessage="1" showErrorMessage="1" sqref="D59:D100 D311:D317 D129:D163" xr:uid="{ABB147A3-36A0-214F-8AA5-60F9C109E9C5}">
      <formula1>$AF$2:$AF$5</formula1>
    </dataValidation>
    <dataValidation type="list" allowBlank="1" showErrorMessage="1" sqref="D248 D262 D255" xr:uid="{DA5CA8D8-1CCD-FC4C-A077-08C69412D023}">
      <formula1>$AG$2:$AG$7</formula1>
    </dataValidation>
    <dataValidation type="list" allowBlank="1" showInputMessage="1" showErrorMessage="1" sqref="N276:N282" xr:uid="{9C190746-BF2D-5643-A147-ABA80D7BBF78}">
      <formula1>#REF!</formula1>
    </dataValidation>
    <dataValidation type="list" allowBlank="1" showInputMessage="1" showErrorMessage="1" sqref="R290:R338" xr:uid="{D6492DBF-48D3-0148-B2DB-AD661740CF29}">
      <formula1>$AI$1:$AJ$1</formula1>
    </dataValidation>
    <dataValidation type="list" allowBlank="1" showInputMessage="1" showErrorMessage="1" sqref="R10:R289" xr:uid="{00000000-0002-0000-0100-000000000000}">
      <formula1>$AG$1:$AH$1</formula1>
    </dataValidation>
  </dataValidations>
  <printOptions horizontalCentered="1"/>
  <pageMargins left="0" right="0" top="0.39370078740157483" bottom="0.51181102362204722" header="0.31496062992125984" footer="0.31496062992125984"/>
  <pageSetup paperSize="128" scale="11" orientation="landscape" r:id="rId1"/>
  <colBreaks count="1" manualBreakCount="1">
    <brk id="2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FORMATO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Jairo Parada</cp:lastModifiedBy>
  <cp:lastPrinted>2019-01-23T17:10:35Z</cp:lastPrinted>
  <dcterms:created xsi:type="dcterms:W3CDTF">2016-10-28T13:56:30Z</dcterms:created>
  <dcterms:modified xsi:type="dcterms:W3CDTF">2019-06-19T17:05:58Z</dcterms:modified>
</cp:coreProperties>
</file>