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10.80.11.7\control interno\CARPETA COMPARTIDA CONTROL INTERNO\2019\SEGUIMIENTO MAPAS DE RIESGOS DE GESTIÓN\SEGUIMIENTO II - 2019\"/>
    </mc:Choice>
  </mc:AlternateContent>
  <bookViews>
    <workbookView xWindow="0" yWindow="0" windowWidth="24000" windowHeight="9435" firstSheet="1" activeTab="2"/>
  </bookViews>
  <sheets>
    <sheet name="MAPA DE RIESGOS CORRUPCIÓN" sheetId="2" state="hidden" r:id="rId1"/>
    <sheet name="COMUNICACIONES" sheetId="8" r:id="rId2"/>
    <sheet name="MEJORAMIENTO" sheetId="9" r:id="rId3"/>
    <sheet name="PLANEACIÓN" sheetId="10" r:id="rId4"/>
    <sheet name="INVESTIGACIONES" sheetId="11" r:id="rId5"/>
  </sheets>
  <externalReferences>
    <externalReference r:id="rId6"/>
    <externalReference r:id="rId7"/>
  </externalReferenc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2" i="11" l="1"/>
  <c r="P31" i="11"/>
  <c r="P30" i="11"/>
  <c r="P29" i="11"/>
  <c r="P28" i="11"/>
  <c r="L28" i="11"/>
  <c r="P27" i="11"/>
  <c r="P26" i="11"/>
  <c r="Q26" i="11"/>
  <c r="R26" i="11"/>
  <c r="J26" i="11"/>
  <c r="H26" i="11"/>
  <c r="P25" i="11"/>
  <c r="P24" i="11"/>
  <c r="P23" i="11"/>
  <c r="P22" i="11"/>
  <c r="P21" i="11"/>
  <c r="L21" i="11"/>
  <c r="P20" i="11"/>
  <c r="Q19" i="11"/>
  <c r="R19" i="11"/>
  <c r="P19" i="11"/>
  <c r="J19" i="11"/>
  <c r="K19" i="11"/>
  <c r="L19" i="11"/>
  <c r="H19" i="11"/>
  <c r="T19" i="11"/>
  <c r="U19" i="11"/>
  <c r="P18" i="11"/>
  <c r="P17" i="11"/>
  <c r="P16" i="11"/>
  <c r="P15" i="11"/>
  <c r="P14" i="11"/>
  <c r="L14" i="11"/>
  <c r="P13" i="11"/>
  <c r="P12" i="11"/>
  <c r="Q12" i="11"/>
  <c r="R12" i="11"/>
  <c r="T12" i="11"/>
  <c r="U12" i="11"/>
  <c r="K12" i="11"/>
  <c r="L12" i="11"/>
  <c r="J12" i="11"/>
  <c r="H12" i="11"/>
  <c r="W19" i="11"/>
  <c r="X19" i="11"/>
  <c r="Y19" i="11"/>
  <c r="V19" i="11"/>
  <c r="T26" i="11"/>
  <c r="U26" i="11"/>
  <c r="V12" i="11"/>
  <c r="Y14" i="11"/>
  <c r="X12" i="11"/>
  <c r="Y12" i="11"/>
  <c r="W12" i="11"/>
  <c r="K26" i="11"/>
  <c r="L26" i="11"/>
  <c r="X26" i="11"/>
  <c r="Y26" i="11"/>
  <c r="V26" i="11"/>
  <c r="Y28" i="11"/>
  <c r="W26" i="11"/>
  <c r="Y21" i="11"/>
  <c r="AA53" i="10"/>
  <c r="P46" i="10"/>
  <c r="P45" i="10"/>
  <c r="P44" i="10"/>
  <c r="P43" i="10"/>
  <c r="P42" i="10"/>
  <c r="L42" i="10"/>
  <c r="P41" i="10"/>
  <c r="Q40" i="10"/>
  <c r="R40" i="10"/>
  <c r="P40" i="10"/>
  <c r="J40" i="10"/>
  <c r="K40" i="10"/>
  <c r="L40" i="10"/>
  <c r="H40" i="10"/>
  <c r="P39" i="10"/>
  <c r="P38" i="10"/>
  <c r="P37" i="10"/>
  <c r="P36" i="10"/>
  <c r="P35" i="10"/>
  <c r="Q33" i="10"/>
  <c r="R33" i="10"/>
  <c r="T33" i="10"/>
  <c r="U33" i="10"/>
  <c r="L35" i="10"/>
  <c r="P34" i="10"/>
  <c r="P33" i="10"/>
  <c r="K33" i="10"/>
  <c r="L33" i="10"/>
  <c r="J33" i="10"/>
  <c r="H33" i="10"/>
  <c r="P32" i="10"/>
  <c r="P31" i="10"/>
  <c r="P30" i="10"/>
  <c r="P29" i="10"/>
  <c r="P28" i="10"/>
  <c r="L28" i="10"/>
  <c r="P27" i="10"/>
  <c r="P26" i="10"/>
  <c r="Q26" i="10"/>
  <c r="R26" i="10"/>
  <c r="T26" i="10"/>
  <c r="U26" i="10"/>
  <c r="J26" i="10"/>
  <c r="H26" i="10"/>
  <c r="K26" i="10"/>
  <c r="L26" i="10"/>
  <c r="P25" i="10"/>
  <c r="P24" i="10"/>
  <c r="P23" i="10"/>
  <c r="P22" i="10"/>
  <c r="P21" i="10"/>
  <c r="L21" i="10"/>
  <c r="P20" i="10"/>
  <c r="P19" i="10"/>
  <c r="Q19" i="10"/>
  <c r="R19" i="10"/>
  <c r="J19" i="10"/>
  <c r="H19" i="10"/>
  <c r="T19" i="10"/>
  <c r="U19" i="10"/>
  <c r="P18" i="10"/>
  <c r="P17" i="10"/>
  <c r="P16" i="10"/>
  <c r="P15" i="10"/>
  <c r="P14" i="10"/>
  <c r="L14" i="10"/>
  <c r="P13" i="10"/>
  <c r="Q12" i="10"/>
  <c r="R12" i="10"/>
  <c r="P12" i="10"/>
  <c r="J12" i="10"/>
  <c r="H12" i="10"/>
  <c r="V33" i="10"/>
  <c r="Y35" i="10"/>
  <c r="X33" i="10"/>
  <c r="Y33" i="10"/>
  <c r="W33" i="10"/>
  <c r="T40" i="10"/>
  <c r="U40" i="10"/>
  <c r="W26" i="10"/>
  <c r="V26" i="10"/>
  <c r="X26" i="10"/>
  <c r="Y26" i="10"/>
  <c r="X19" i="10"/>
  <c r="Y19" i="10"/>
  <c r="W19" i="10"/>
  <c r="V19" i="10"/>
  <c r="T12" i="10"/>
  <c r="U12" i="10"/>
  <c r="K19" i="10"/>
  <c r="L19" i="10"/>
  <c r="K12" i="10"/>
  <c r="L12" i="10"/>
  <c r="V40" i="10"/>
  <c r="Y42" i="10"/>
  <c r="X40" i="10"/>
  <c r="Y40" i="10"/>
  <c r="W40" i="10"/>
  <c r="W12" i="10"/>
  <c r="X12" i="10"/>
  <c r="Y12" i="10"/>
  <c r="V12" i="10"/>
  <c r="Y14" i="10"/>
  <c r="Y21" i="10"/>
  <c r="Y28" i="10"/>
  <c r="AA32" i="9"/>
  <c r="O23" i="9"/>
  <c r="O22" i="9"/>
  <c r="O21" i="9"/>
  <c r="O20" i="9"/>
  <c r="O19" i="9"/>
  <c r="K19" i="9"/>
  <c r="O18" i="9"/>
  <c r="O17" i="9"/>
  <c r="J17" i="9"/>
  <c r="O16" i="9"/>
  <c r="O15" i="9"/>
  <c r="O14" i="9"/>
  <c r="O13" i="9"/>
  <c r="O12" i="9"/>
  <c r="K12" i="9"/>
  <c r="O11" i="9"/>
  <c r="O10" i="9"/>
  <c r="J10" i="9"/>
  <c r="K10" i="9"/>
  <c r="P10" i="9"/>
  <c r="Q10" i="9"/>
  <c r="S10" i="9"/>
  <c r="T10" i="9"/>
  <c r="V10" i="9"/>
  <c r="P17" i="9"/>
  <c r="Q17" i="9"/>
  <c r="U10" i="9"/>
  <c r="W10" i="9"/>
  <c r="S17" i="9"/>
  <c r="T17" i="9"/>
  <c r="K17" i="9"/>
  <c r="W17" i="9"/>
  <c r="U17" i="9"/>
  <c r="V17" i="9"/>
  <c r="W19" i="9"/>
  <c r="AA45" i="8"/>
  <c r="O37" i="8"/>
  <c r="O36" i="8"/>
  <c r="O35" i="8"/>
  <c r="O34" i="8"/>
  <c r="O33" i="8"/>
  <c r="K33" i="8"/>
  <c r="O32" i="8"/>
  <c r="P31" i="8"/>
  <c r="Q31" i="8"/>
  <c r="O31" i="8"/>
  <c r="J31" i="8"/>
  <c r="H31" i="8"/>
  <c r="K31" i="8"/>
  <c r="O30" i="8"/>
  <c r="O29" i="8"/>
  <c r="O28" i="8"/>
  <c r="O27" i="8"/>
  <c r="O26" i="8"/>
  <c r="K26" i="8"/>
  <c r="O25" i="8"/>
  <c r="O24" i="8"/>
  <c r="P24" i="8"/>
  <c r="Q24" i="8"/>
  <c r="J24" i="8"/>
  <c r="H24" i="8"/>
  <c r="O23" i="8"/>
  <c r="O22" i="8"/>
  <c r="O21" i="8"/>
  <c r="O20" i="8"/>
  <c r="O19" i="8"/>
  <c r="K19" i="8"/>
  <c r="O18" i="8"/>
  <c r="O17" i="8"/>
  <c r="P17" i="8"/>
  <c r="Q17" i="8"/>
  <c r="S17" i="8"/>
  <c r="T17" i="8"/>
  <c r="K17" i="8"/>
  <c r="J17" i="8"/>
  <c r="H17" i="8"/>
  <c r="O16" i="8"/>
  <c r="O15" i="8"/>
  <c r="O14" i="8"/>
  <c r="O13" i="8"/>
  <c r="O12" i="8"/>
  <c r="K12" i="8"/>
  <c r="O11" i="8"/>
  <c r="O10" i="8"/>
  <c r="P10" i="8"/>
  <c r="Q10" i="8"/>
  <c r="S10" i="8"/>
  <c r="T10" i="8"/>
  <c r="J10" i="8"/>
  <c r="K10" i="8"/>
  <c r="H10" i="8"/>
  <c r="V17" i="8"/>
  <c r="W17" i="8"/>
  <c r="U17" i="8"/>
  <c r="W19" i="8"/>
  <c r="S31" i="8"/>
  <c r="T31" i="8"/>
  <c r="S24" i="8"/>
  <c r="T24" i="8"/>
  <c r="U10" i="8"/>
  <c r="W10" i="8"/>
  <c r="V10" i="8"/>
  <c r="K24" i="8"/>
  <c r="W31" i="8"/>
  <c r="V31" i="8"/>
  <c r="U31" i="8"/>
  <c r="W33" i="8"/>
  <c r="W12" i="8"/>
  <c r="W24" i="8"/>
  <c r="V24" i="8"/>
  <c r="U24" i="8"/>
  <c r="W26" i="8"/>
  <c r="N39" i="2"/>
  <c r="N38" i="2"/>
  <c r="N37" i="2"/>
  <c r="N36" i="2"/>
  <c r="N35" i="2"/>
  <c r="N34" i="2"/>
  <c r="N33" i="2"/>
  <c r="H33" i="2"/>
  <c r="F33" i="2"/>
  <c r="N32" i="2"/>
  <c r="N31" i="2"/>
  <c r="N30" i="2"/>
  <c r="N29" i="2"/>
  <c r="N28" i="2"/>
  <c r="N27" i="2"/>
  <c r="N26" i="2"/>
  <c r="H26" i="2"/>
  <c r="F26" i="2"/>
  <c r="W26" i="2"/>
  <c r="N25" i="2"/>
  <c r="N24" i="2"/>
  <c r="N23" i="2"/>
  <c r="N22" i="2"/>
  <c r="N21" i="2"/>
  <c r="N20" i="2"/>
  <c r="N19" i="2"/>
  <c r="H19" i="2"/>
  <c r="F19" i="2"/>
  <c r="O26" i="2"/>
  <c r="P26" i="2"/>
  <c r="O33" i="2"/>
  <c r="P33" i="2"/>
  <c r="S33" i="2"/>
  <c r="I33" i="2"/>
  <c r="Q26" i="2"/>
  <c r="R26" i="2"/>
  <c r="V26" i="2"/>
  <c r="S26" i="2"/>
  <c r="I26" i="2"/>
  <c r="O19" i="2"/>
  <c r="P19" i="2"/>
  <c r="S19" i="2"/>
  <c r="I19" i="2"/>
  <c r="F12" i="2"/>
  <c r="Q19" i="2"/>
  <c r="R19" i="2"/>
  <c r="V19" i="2"/>
  <c r="Q33" i="2"/>
  <c r="R33" i="2"/>
  <c r="X33" i="2"/>
  <c r="T33" i="2"/>
  <c r="Y33" i="2"/>
  <c r="J33" i="2"/>
  <c r="J35" i="2"/>
  <c r="W19" i="2"/>
  <c r="T26" i="2"/>
  <c r="Y26" i="2"/>
  <c r="Z26" i="2"/>
  <c r="X26" i="2"/>
  <c r="J26" i="2"/>
  <c r="J28" i="2"/>
  <c r="J21" i="2"/>
  <c r="J19" i="2"/>
  <c r="T19" i="2"/>
  <c r="Y19" i="2"/>
  <c r="X19" i="2"/>
  <c r="N14" i="2"/>
  <c r="N15" i="2"/>
  <c r="V33" i="2"/>
  <c r="W33" i="2"/>
  <c r="Z33" i="2"/>
  <c r="Z19" i="2"/>
  <c r="AA21" i="2"/>
  <c r="AA28" i="2"/>
  <c r="AA26" i="2"/>
  <c r="H12" i="2"/>
  <c r="N12" i="2"/>
  <c r="N13" i="2"/>
  <c r="N16" i="2"/>
  <c r="N17" i="2"/>
  <c r="N18" i="2"/>
  <c r="AA33" i="2"/>
  <c r="AA35" i="2"/>
  <c r="AA19" i="2"/>
  <c r="I12" i="2"/>
  <c r="J12" i="2"/>
  <c r="O12" i="2"/>
  <c r="P12" i="2"/>
  <c r="S12" i="2"/>
  <c r="Q12" i="2"/>
  <c r="R12" i="2"/>
  <c r="V12" i="2"/>
  <c r="X12" i="2"/>
  <c r="T12" i="2"/>
  <c r="Y12" i="2"/>
  <c r="J14" i="2"/>
  <c r="W12" i="2"/>
  <c r="Z12" i="2"/>
  <c r="AA14" i="2"/>
  <c r="AA12" i="2"/>
</calcChain>
</file>

<file path=xl/sharedStrings.xml><?xml version="1.0" encoding="utf-8"?>
<sst xmlns="http://schemas.openxmlformats.org/spreadsheetml/2006/main" count="896" uniqueCount="275">
  <si>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</si>
  <si>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</si>
  <si>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</si>
  <si>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</si>
  <si>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</si>
  <si>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</si>
  <si>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</si>
  <si>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</si>
  <si>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</si>
  <si>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</si>
  <si>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</si>
  <si>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</si>
  <si>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</si>
  <si>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</si>
  <si>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</si>
  <si>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</si>
  <si>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</si>
  <si>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</si>
  <si>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</si>
  <si>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</si>
  <si>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</si>
  <si>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</si>
  <si>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</si>
  <si>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</si>
  <si>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</si>
  <si>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</si>
  <si>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</si>
  <si>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</si>
  <si>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</si>
  <si>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</si>
  <si>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</si>
  <si>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</si>
  <si>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</si>
  <si>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</si>
  <si>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</si>
  <si>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</si>
  <si>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</si>
  <si>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</si>
  <si>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</si>
  <si>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</si>
  <si>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</si>
  <si>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</si>
  <si>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</si>
  <si>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</si>
  <si>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</si>
  <si>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</si>
  <si>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</si>
  <si>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</si>
  <si>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</si>
  <si>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</si>
  <si>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</si>
  <si>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</si>
  <si>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</si>
  <si>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</si>
  <si>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</si>
  <si>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</si>
  <si>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</si>
  <si>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</si>
  <si>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PROCESO/
OBJETIVO</t>
  </si>
  <si>
    <t>ACCIONES DE CONTINGENCIA</t>
  </si>
  <si>
    <t>DD/MM/AAAA</t>
  </si>
  <si>
    <t>ÁREA*/ OBJETIVO</t>
  </si>
  <si>
    <t>TIPO DE RIESGO</t>
  </si>
  <si>
    <t>(1) INSIGNIFICANTE</t>
  </si>
  <si>
    <t>ESTRATÉGICO</t>
  </si>
  <si>
    <t>(2) MENOR</t>
  </si>
  <si>
    <t>DE IMAGEN</t>
  </si>
  <si>
    <t>(3) MODERADO</t>
  </si>
  <si>
    <t>OPERATIVO</t>
  </si>
  <si>
    <t>(4) MAYOR</t>
  </si>
  <si>
    <t>(5) CATASTRÓFICO</t>
  </si>
  <si>
    <t>TECNOLOGÍA</t>
  </si>
  <si>
    <t>DESCRIPCIÓN DE CAMBIOS EN RIESGOS</t>
  </si>
  <si>
    <t>FECHA DE ACTUALIZACIÓN:</t>
  </si>
  <si>
    <t>APROBACIÓN LÍDER DEL PROCESO</t>
  </si>
  <si>
    <t>ANÁLISIS DEL RIESGO</t>
  </si>
  <si>
    <t>FORMULACIÓN</t>
  </si>
  <si>
    <t>SEGUIMIENTO 1</t>
  </si>
  <si>
    <t>SEGUIMIENTO 2</t>
  </si>
  <si>
    <t>SEGUIMIENTO 3</t>
  </si>
  <si>
    <r>
      <t xml:space="preserve">ACCIÓN: </t>
    </r>
    <r>
      <rPr>
        <sz val="10"/>
        <color theme="1"/>
        <rFont val="Times New Roman"/>
        <family val="1"/>
      </rPr>
      <t>(Marcar con "X")</t>
    </r>
  </si>
  <si>
    <t>P</t>
  </si>
  <si>
    <t>I</t>
  </si>
  <si>
    <t>REVISÓ</t>
  </si>
  <si>
    <t>PROCESO</t>
  </si>
  <si>
    <t>FORMATO</t>
  </si>
  <si>
    <t>GESTIÓN DE MEJORAMIENTO</t>
  </si>
  <si>
    <t>CÓDIGO</t>
  </si>
  <si>
    <t>PÁGINA</t>
  </si>
  <si>
    <t>VERSIÓN</t>
  </si>
  <si>
    <t>VIGENTE DESDE</t>
  </si>
  <si>
    <t>REFORMULACIÓN</t>
  </si>
  <si>
    <t>FECHA  (DIA/MES/AAAA)</t>
  </si>
  <si>
    <t>MAPA DE RIESGOS DE GESTIÓN</t>
  </si>
  <si>
    <t>PERIODO DE EJECUCIÓN</t>
  </si>
  <si>
    <t>* El campo "Área" solo aplica al interior del IDIPRON para entender el objetivo del área donde se genera el riesgo y el alcance del mismo  
*Este formato se debe diligenciar y archivar en digital y debe ser enviada su aprobación por el líder de proceso correspondiente y correo autorizado.</t>
  </si>
  <si>
    <t>FECHA Y CORREO DE VALIDACIÓN:</t>
  </si>
  <si>
    <t>M-MEJ-FT-009</t>
  </si>
  <si>
    <t>07</t>
  </si>
  <si>
    <t>07/05/12019</t>
  </si>
  <si>
    <t>X</t>
  </si>
  <si>
    <t>El proceso de comunicaciones en el IDIPRON se fundamenta en una estrategia de comunicaciones cuyo objetivo propende por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garantizando un adecuado flujo de comunicación con el público interno y externo.</t>
  </si>
  <si>
    <t xml:space="preserve">Comunicaciones </t>
  </si>
  <si>
    <t>Falta de lineamientos para el uso del logo Institutional oficial del IDIPRON que genera uso incorrecto del mismo o uso de una imagen obsoleta por parte de los funcionarios en el momento de crear diferentes productos para el Instituto.</t>
  </si>
  <si>
    <t xml:space="preserve"> Posibilidad de uso indebido del logo Institucional por parte de las áreas del IDIPRON    </t>
  </si>
  <si>
    <t xml:space="preserve">• Confusión la imagen de la Institución. 
• Creación de piezas gráficas, piezas digitales  y prendas de vestir del Instituto que no se alinean con la imagen institucional vigente del Instituto. 
</t>
  </si>
  <si>
    <t>No se hace un control establecido para informar a los funcionarios sobre el logo oficial del Instituto.</t>
  </si>
  <si>
    <t xml:space="preserve">• El área de comunicaciones comunica sobre el uso inadecuado del logo a los funcionarios que por desconocimiento han implementado el incorrecto. 
• El área de comunicaciones envía o informa el logo oficial para que este sea instaurado. 
</t>
  </si>
  <si>
    <t xml:space="preserve">6 meses </t>
  </si>
  <si>
    <r>
      <t xml:space="preserve">• Crear el Manual de imagen para el adecuado uso del logo Institucional.
• Presentación, socialización  y divulgación del Manual de imagen.
</t>
    </r>
    <r>
      <rPr>
        <sz val="16"/>
        <rFont val="Times New Roman"/>
        <family val="1"/>
      </rPr>
      <t xml:space="preserve">Definición de la línea gráfica y descripción del logo.
• Establecer dimensiones mínimas, máximas, usos de color y manejo de imagen en piezas gráficas, documentos de trabajo, carteleras y señalética.  
• Aplicaciones de vestuario. (Esto es parte del contenido que debe ir en el Manual arriba mencionado)
• Reunión con los jefes de área para la presentación y socialización del Manual de Imagen.
• Divulgación por medios digitales a nivel interno ()hace parte de la socialización arriba propuesta). </t>
    </r>
    <r>
      <rPr>
        <sz val="16"/>
        <color theme="1"/>
        <rFont val="Times New Roman"/>
        <family val="1"/>
      </rPr>
      <t xml:space="preserve">
</t>
    </r>
  </si>
  <si>
    <t xml:space="preserve">Manual Actualizado
Actas de reunión y listado de asistencia
</t>
  </si>
  <si>
    <t xml:space="preserve">Trimestral </t>
  </si>
  <si>
    <t xml:space="preserve">•El Manual de Imagen es aprobado y oficializado en el IDIPRON. 
•	De acuerdo a lo establecido en esta acción, se realizó la primera presentación del Manual de Imagen a los directores de Unidad y jéfes de las áreas SE3. </t>
  </si>
  <si>
    <t>Oficina de comunicaciones</t>
  </si>
  <si>
    <t xml:space="preserve">•Manual de Imagen realizado/ 1 manual de imagen propuesto 1/1 = 100% 
•Presentaciones formales del Manual realizadas / 2 Presentaciones Formales del Manual propuestas 1/2 = 50% </t>
  </si>
  <si>
    <t>Deficiencia en la politica de respaldo de la información que se produce en el área.</t>
  </si>
  <si>
    <t xml:space="preserve">Viabilidad de pérdida de información y contenidos producidos en el área ya que se encuentra alojada en los discos duros externos. </t>
  </si>
  <si>
    <t>Dificultad para el proceso de producción de piezas gráficas institucionales.
Perdida de memoria institucional.
Imposibilidad de hacer una trazabilidad de la gestión institucional.
Perdida de soportes de la gestión realizada por el área.</t>
  </si>
  <si>
    <t xml:space="preserve">No se hace un control para realizar un back up de la información. </t>
  </si>
  <si>
    <t xml:space="preserve">• El área de comunicaciones realizará un backup temporal en una unidad externa, mientras se establecen las acciones necesarias para mitigar el riesgo. 
</t>
  </si>
  <si>
    <t>10 meses</t>
  </si>
  <si>
    <t xml:space="preserve">•El área de sistemas realizará la modificación al procedimiento 005 MANEJO Y RESGUARDO DE LA INFORMACIÓN A-TIC-PR-005 y determinará el instructivo que defina las acciones de resguardo de información alojada en discos externos.
•Se realizará un Backup histórico temporal a los discos externos del área de comunicaciones por parte del área de sistemas mientras se actualiza y define el procedimiento a cargo de sistemas. </t>
  </si>
  <si>
    <t xml:space="preserve">•Actualización del procedimiento por parte del área de sistemas 
•Diseño del instructivo para la realización de los Backups 
•Backpus histórico provisional mientras se actualiza el procedimiento y define el instructivo 
</t>
  </si>
  <si>
    <r>
      <t xml:space="preserve">•	</t>
    </r>
    <r>
      <rPr>
        <sz val="14"/>
        <color theme="1"/>
        <rFont val="Times New Roman"/>
        <family val="1"/>
      </rPr>
      <t xml:space="preserve">El área de Sistemas realizó la actualización del procedimiento MANEJO Y RESGUARDO DE LA INFORMACIÓN A-TIC-PR-005, el cual ha sido aprobado y se encuentra en la intranet del IDIPRON. Dicho procedimiento contiene  el nuevo mecanismo para salvaguardar la información alojada en discos externos. El área de sistemas por consiguiente, incluyó dentro del procedimiento las especificaciones para la realización de los Backup.
•	Fueron realizados los Backups del área de comunicaciones, como evidencia se adjunta la bitácora. </t>
    </r>
  </si>
  <si>
    <t xml:space="preserve">•Oficina de comunicaciones
•Área de sistemas </t>
  </si>
  <si>
    <t xml:space="preserve">•Actualización del procedimiento realizada/ 1 actualización del procedimiento propuesto 1/1 = 100% 
•Backup realizado /1 Backup propuesto 1/1=100% </t>
  </si>
  <si>
    <t xml:space="preserve">Las areas responsables de la inofrmación a publicar no envien  de forma oportuna la inofrmación.  </t>
  </si>
  <si>
    <t xml:space="preserve">Posible desactualización de la inofrmación que se debe  publicar  en la pagina web.  </t>
  </si>
  <si>
    <t xml:space="preserve">• Falta de transparencia de la información ante la comunidad 
• Sanciones por parte de los entes de control
</t>
  </si>
  <si>
    <t xml:space="preserve">Actualmente no se hace un control para  evidenciar de manera adecuada la oportuna publicación de la información  </t>
  </si>
  <si>
    <t xml:space="preserve">
• Se recibe la información proveniente de las demás áreas, procediendo así a realizar la publicación de manera inmediata. </t>
  </si>
  <si>
    <t xml:space="preserve">11 meses </t>
  </si>
  <si>
    <t xml:space="preserve">Establecer un mecanismo de alertas  que permita la publicación oportuna de información Institucional de interés general en la página web. </t>
  </si>
  <si>
    <t xml:space="preserve">• Realizar durante la vigencia  9  alertas de publicación de información a las áreas priorizadas en la mesa de ley de transparencia.
•  Levantamiento de la información que se debe publicar por áreas 
•  Diseño de calendarios.
• Priorizar con el comité los ítems de información sobre los que realizaran las alertas.
• Realizar las alertas mensuales vía correo electrónico a las áreas priorizadas.
</t>
  </si>
  <si>
    <t xml:space="preserve">De acuerdo a las fechas establecidas para el desarrollo de esta acción estratégia, el área de comunicaciones ya definió y validó la información con las demas áreas, fueron diseñados los calendarios y se realizaron las alertas correspondientes a los meses de junio y julio. En conjunto con las áreas se realizó una matriz de registro con información detallada sobre la ubicación, fecha límite de actualización, un responsable por cada área y la periocidad de la publicación con el fin de garantizar la eficacia de las alertas . Se presentaron algunos retrasos en varias actividades planteadas, llevando así a que en abril y mayo no se ejecutaran las alertas, es por ello que la primera alerta fue realizada en el mes de junio. </t>
  </si>
  <si>
    <t># de alertas realizadas / 9 alertas planeadas  2/9 = 22%</t>
  </si>
  <si>
    <t>||</t>
  </si>
  <si>
    <t>AJUSTE</t>
  </si>
  <si>
    <t xml:space="preserve">Se realizo un ajuste a las acciones establecidas para mitigar el riesgo perdida de información, las acciones para mitigar este riesgo se establecieron desde el área de sistemas ya que son ellos los encargados de dar soporte y definir las acciones para salvaguardar la inofrmación que se produce en el área. </t>
  </si>
  <si>
    <t xml:space="preserve">Se realizo un ajuste a la formulación atendiendo a las recomendaciones realizadas por la oficina asesora de control interno. </t>
  </si>
  <si>
    <t xml:space="preserve">María Paula Delgado Cruz </t>
  </si>
  <si>
    <t xml:space="preserve">Walter Barbosa Rodríguez </t>
  </si>
  <si>
    <t xml:space="preserve">Kattia Pinzón Franco </t>
  </si>
  <si>
    <t>LIGIA STELLA ROZO REINA</t>
  </si>
  <si>
    <t xml:space="preserve">Profesional Universitario </t>
  </si>
  <si>
    <t xml:space="preserve">Jefe de Planeación </t>
  </si>
  <si>
    <t>PROFESIONAL UNIVERSITARIO</t>
  </si>
  <si>
    <r>
      <t xml:space="preserve">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</si>
  <si>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r>
      <t xml:space="preserve">PLANEACIÓN - 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</si>
  <si>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t>Actualización extemporánea de los documentos oficiales del SIG
Desconocimiento de los procedimientos y metodologias de planeación.
Falta de implementación de los procedimientos y metodologías establecidas
No utilización de documentos oficiales del SIG en la versión vigente.
Falta de socialización y apropiación de los documentos oficiales del SIG.</t>
  </si>
  <si>
    <t xml:space="preserve">Desarrollo de actividades o uso de documentos en estado de obsolescencia del Manual de procesos y procedimientos  </t>
  </si>
  <si>
    <t>Incumplimiento de los requisitos del SIGID
 Reproceso en el desarrollo de actividades.
Deficiencia en la cultura de
mejoramiento y estandarización.
Desarticulación entre planes y proyectos del Instituto
Hallazgos en auidtorías internas y externas
Ilegitimidad en las actuaciones para todos los procesos del IDIPRON</t>
  </si>
  <si>
    <t>4</t>
  </si>
  <si>
    <t>Los documentos son trabajados por el área correspondiente antes de ser enviados a Planeación para revisión como lo establece el procedimiento "Control de documentos E-MEJ-PR-001", así mismo, la revisión y aprobación garantiza que el Responsable de Área y Líder del proceso deban conocer el documento para dar su visto bueno dejando evidencia en las firmas de los controles de documentos
Instructivo de control de consecutivos de control de documentos
Los documentos oficializados se
encuentran en la Página
Web y se envía correo electrónico masivo a todo el personal del IDIPRON para su conocimiento
Se realizan socializaciones a los equipos y responsables de realizar las actividades</t>
  </si>
  <si>
    <t>Informar de forma inmediata al Responsable de Área y/o Líder de Proceso la situación presentada para que se realicen las acciones correctivas respectivas y ajustar la documentación a la que haya lugar 
Realizar la corrección de los documentos correspondientes o realizar el informe respectivo para la autorización del uso de la información y su validéz</t>
  </si>
  <si>
    <r>
      <rPr>
        <b/>
        <sz val="10"/>
        <color theme="1"/>
        <rFont val="Times New Roman"/>
        <family val="1"/>
      </rPr>
      <t>Visualización en la Página Web de la útlima versión del documento</t>
    </r>
    <r>
      <rPr>
        <sz val="10"/>
        <color theme="1"/>
        <rFont val="Times New Roman"/>
        <family val="1"/>
      </rPr>
      <t xml:space="preserve">
Refuerzo en la socialización de los documentos oficializados a través de correo electrónico por parte de las personas de apoyo de la OAP
Capacitaciones al Equipo delegado SIGID en el manual de procesos y procedimientos
Video explicativo del uso del Manual de procesos y procedimientos
</t>
    </r>
    <r>
      <rPr>
        <b/>
        <sz val="10"/>
        <color theme="1"/>
        <rFont val="Times New Roman"/>
        <family val="1"/>
      </rPr>
      <t>Actualización de documentos ajustandolos al Mapa de procesos actual y a la plataforma estratégica</t>
    </r>
  </si>
  <si>
    <t>Actas de reunión
Listados de asistencia
Correo electrónico
Video en Página Web
Visualización en Página Web de la última versión del documento
Controles de documentos
Documentos oficializados</t>
  </si>
  <si>
    <t>Visualización en la página Web de la última versión de los documentos (documentos modificados, creados, actualizados, no se visualizan documentos obsoletos)
Envío de correos electrónicos reforzando la socialización de documentos oficializados</t>
  </si>
  <si>
    <t>Profesional de Apoyo Oficina Asesora de Planeación</t>
  </si>
  <si>
    <t># capcaitaciones SIG realizadas / # capacitaciones SIG programadas
video tutorial Manual de procesos y procedimientos publicado/ 1 video tutorial Manual de procesos y procedimientos a publicar
# documentos actualizados / # documentos a actualizar</t>
  </si>
  <si>
    <t>ALTA</t>
  </si>
  <si>
    <t>Desactualización en el conocimiento de metodologías para la elaboración de documentación en SIG
Alto nivel de
rotación de personal
Falta de una herramienta que permita controlar y hacer seguimiento a las solicitudes de la documentación</t>
  </si>
  <si>
    <t>Que la revisión y consolidación de la documentación no se realice de forma adecuada y oportuna</t>
  </si>
  <si>
    <t>Reprocesos y demoras en la revisión de documentos
Desarticulación entre la información documentada y las acciones que se realizan en los procesos
Hallazgos en auidtorías internas y externas
Desactualización del Manual de procesos y procedimientos</t>
  </si>
  <si>
    <t>El procedimiento de "Control de documentos E-MEJ-PR-001" establece las actividades y responsables así como los tiempos promedio
El manual "Elaboración de documentos E-MEJ-MA-002" establece los lineamientos que debe cumplir la documentación que se genere en el Instituto y las personas de la OAP que apoyan deben velar porque estos se cumplan
La documentación además de ser revisada por las personas de apoyo, es revisada por el/la Líder SIGID o delegado(a)</t>
  </si>
  <si>
    <t>En caso de requerirse se asigna otra persona de apoyo para la revisión y seguimiento con el fin de agilizar los trámites o redistribución de procesos sobretodo en aquellos que presentan demoras</t>
  </si>
  <si>
    <r>
      <rPr>
        <b/>
        <sz val="10"/>
        <color theme="1"/>
        <rFont val="Times New Roman"/>
        <family val="1"/>
      </rPr>
      <t>Implementar una mesa de ayuda que permita control y seguimiento frente a las solicitudes de la documentación que se realicen, además de presentar los tiempos de respuesta de dichas solicitudes</t>
    </r>
    <r>
      <rPr>
        <sz val="10"/>
        <color theme="1"/>
        <rFont val="Times New Roman"/>
        <family val="1"/>
      </rPr>
      <t xml:space="preserve">
</t>
    </r>
    <r>
      <rPr>
        <b/>
        <sz val="10"/>
        <color theme="1"/>
        <rFont val="Times New Roman"/>
        <family val="1"/>
      </rPr>
      <t>Capacitar a las personas de apoyo de la OAP en Elaboración de documentos y otro tipo de parámetros que se deben tener en cuenta para las revisiones</t>
    </r>
  </si>
  <si>
    <t>Mesa de ayuda
Base de datos con seguimiento a las solicitudes de documentos
Actas
Listados de asistencia</t>
  </si>
  <si>
    <t>Mesa de ayuda implementada a partir del 26 de abril de 2019
Base de datos con seguimiento de las solicitudes desde enero hasta abril 2019
Capacitaciones en Mesa de ayuda para Equipo Operativo SIGID y Profesionales de Apoyo de la OAP (24 y 29 de abril y 13 y 14 de mayo)</t>
  </si>
  <si>
    <t># de solicitudes de documentación tramitadas / # de solicitudes de documentación enviadas
# capacitaciones Mesa de ayuda OAP realizadas / # capacitaciones Mesa de ayuda OAP programadas</t>
  </si>
  <si>
    <t>Formulación mapa de riesgos 2019</t>
  </si>
  <si>
    <t>Primer seguimiento del Mapa de riesgos de Gestión.
En el primer riesgo, en el campo "acciones" se elimina la acción "Socialización de los documentos oficializados que competan a cada área dejando evidencia en Acta por parte de los Responsables de Área o delegados(as) SIGID o persona asignada" y se elimina el indicador "# socializaciones realizadas / # socializaciones a realizar" teniendo en cuenta que esta acción no depende de la OAP sino de las áreas/dependencias y tanto las acciones como evidencias reposarían en cada área.
En el segundo riesgo, en el campo de "indicadores" se cambia el prime indicador "# seguimientos a la documentación / # seguimientos a realizar" por "# de solicitudes de documentación tramitadas / # de solicitudes de documentación enviadas" puesto que los seguimientos pueden ser muchos y dependen del documento que sea enviado.</t>
  </si>
  <si>
    <t>KATHERINE BETANCUR GARCÍA</t>
  </si>
  <si>
    <t>YULY MILENA GÓMEZ ROMERO</t>
  </si>
  <si>
    <t>KATTIA JEANETH PINZÓN FRANCO</t>
  </si>
  <si>
    <t>PROFESIONAL CONTRATISTA</t>
  </si>
  <si>
    <t>JEFE OFICINA ASESORA DE PLANEACIÓN</t>
  </si>
  <si>
    <t>SI</t>
  </si>
  <si>
    <t>FINANCIERO</t>
  </si>
  <si>
    <t>CUMPLIMIENTO</t>
  </si>
  <si>
    <t>Planeación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</si>
  <si>
    <t>Planeación - Planeación</t>
  </si>
  <si>
    <t xml:space="preserve">Entrega de información inexacta o desactualizada errónea que incida en la formulación de los proyectos de inversión
</t>
  </si>
  <si>
    <t>Formulación de proyectos de inversión que no respondan a las necesidades reales del Instituto y sus beneficiarios.</t>
  </si>
  <si>
    <t>Errores en la planeación de acciones especificas
Incumplimiento del plan de desarrollo institucional
Desvió de recursos y esfuerzos a proyectos no pertinentes para el IDIPRON</t>
  </si>
  <si>
    <t>La formulación de los proyectos de inversión de IDIPRON es realizada de manera  conjunta entre los subdirectores (Gerentes de Proyecto) y la Oficina Asesora de Planeación, de acuerdo con las necesidades manifiestas de sus áreas usando como herramienta el documento "PLANIFICACIÓN DE FINES,
MEDIOS, RECURSOS, TOMA DE
DECISIONES Y SEGUIMIENTO DE
LA GESTIÓN DEL IDIPRON E-PLA-PR-001" y complementarios.
Es revisada interna y externamente por:
Interna: Jefe Oficina de Planeación
Externa: Secretaría de Hacienda y Planeación Distrital-SEGPLAN
Se revisan los estatutos internos y reglamentaria del IDIPRON</t>
  </si>
  <si>
    <t>En caso de presentarse errores en la planeación de los proyectos de inversión se debe realizar la priorización de gasto</t>
  </si>
  <si>
    <t xml:space="preserve">Este riesgo esta en zona de riesgo baja lo que indica que los controles creados para su manejo son efectivos para prevenir su materialización. </t>
  </si>
  <si>
    <t>Reformulaciones de Proyectos de Inversión e informe de seguimiento SEGPLAN</t>
  </si>
  <si>
    <t xml:space="preserve">Se continúa con la actualización de los documentos de reformulación de los proyectos de inversión y el seguimiento trimestral ( I y II) en la ampliación SEGPLAN </t>
  </si>
  <si>
    <t>No.de documentos de información sobre proyectos de inversión</t>
  </si>
  <si>
    <t>¿Se cuenta con evidencias de la ejecución y seguimiento del control?</t>
  </si>
  <si>
    <t>Planeación - Participación ciudadana</t>
  </si>
  <si>
    <t>Debilidades en la comunicación de los equipos de participación y la coordinación 
No contar con el personal cualificado y suficiente para cumplir con los requerimientos establecidos en las instancias locales y distritales
No se cuenta con una herramienta o metodología que permita recopilar la información de participación
Falta de organización y consolidación en la información del área
Alta rotación de personal</t>
  </si>
  <si>
    <t>No dar cumplimiento a los compromisos adquiridos en las diferentes instancias de participación.</t>
  </si>
  <si>
    <t>Debilidad en el seguimiento y análisis a los compromisos adquiridos en los diferentes escenarios de participación
Afectación negativa en la imagen y credibilidad institucional
Hallazgos de auditorías internas y externas (Entes de control)
Incumplimiento de acuerdos locales y distritales que afectan directa e indirectamente la atención de los NNAJ en los territorios.</t>
  </si>
  <si>
    <t>La Oficina Asesora de Planeación cuenta con equipo de participación ciudadana para la coordinación, seguimiento y cualificación de los servidores que representan al Instituto en los diferentes escenarios.
Formulación de la Estrategia de Participación Institucional.
Matriz de seguimiento a las acciones de participación</t>
  </si>
  <si>
    <t xml:space="preserve">En caso de que se materialice este riesgo se debe recurrir a la Instancia de participación a la que se le incumple y retornar los compromisos. </t>
  </si>
  <si>
    <t>Fortalecer el equipo de participación con delegados de cada UPI
Reunión con la Subdirección de Métodos para definir metodológicamente la asignación de espacios de participación y la cualificación de los equipos.
Socialización de instrumentos efectivos para la retroalimentación de la información y comunicación permanente con los diferentes responsables de la participación a las instancias institucionales. 
Seguimiento a la herramienta implementada</t>
  </si>
  <si>
    <t>Matriz de distribución de instancias locales y distritales y Matrices de diligenciamiento</t>
  </si>
  <si>
    <t>Se ha venido realizando la recopilación y seguimiento con la información de la Matriz de diligenciamiento de las instancias locales y distritales. En dicha matriz, se deja constancia de los compromisos adquiridos.</t>
  </si>
  <si>
    <t>OSCAR  LEONARDO ORTIZ JEREZ</t>
  </si>
  <si>
    <t>No de compromisos cumplidos / No de compromisos adquiridos</t>
  </si>
  <si>
    <t>Planeación - Administración del Sistema de Información Misional (SIMI)</t>
  </si>
  <si>
    <t>Debilidades en el Sistema de Información Misional que contenga toda la información de la población objeto
Falta de controles en la información cargada en el SIMI y en los seguimientos
Obsolescencia de la herramienta para generar desarrollos acorde a las necesidades
Falta de articulación entre la herramienta y el Manual de procesos y procedimientos  - Proceso Misional
Error humano</t>
  </si>
  <si>
    <t>Carencia de controles suficientes en el ingreso de la información misional</t>
  </si>
  <si>
    <t xml:space="preserve">Información de los  Niños, Niñas, adolescente y Jóvenes incompleta y desactualizada en el sistema que induzca a errores en la planeación institucional. </t>
  </si>
  <si>
    <t>La Oficina Asesora de Planeación cuenta con un equipo para la Administración del SIMI quienes se articulan con los  profesionales de apoyo a los procesos misionales para conocer los requerimientos frente a la herramienta y gestión con el Área de Sistemas para el desarrollo del  mejoramiento del aplicativo
Capacitaciones al personal que manipula el SIMI
Visitas de seguimiento a las UPI, Áreas y dependencias
Video tutoriales
Manual del SIMI</t>
  </si>
  <si>
    <t>Verificar los desarrollo por parte del área de sistemas frente a la implementación del nuevo sistema de información que contienen los controles de tiempo, calidad y oportunidad de la información</t>
  </si>
  <si>
    <t>Avances en el Desarrollo e Implementación del mejoramiento del aplicativo Sistema de Información Misional SIMI</t>
  </si>
  <si>
    <t>Correos del área de sistemas que evidencian los desarrollo de los diferentes módulos que posee el sistema de información. A su vez la administración SIMI realiza las pruebas al desarrollo enviando correos y archivos adjuntos pertinentes que reflejan la aprobación o los posibles cambios que se deben tener en cuenta</t>
  </si>
  <si>
    <t xml:space="preserve">Se avanza en el desarrollo del Sistema de Información Misional realizando, en conjunto con las áreas de Salud, Sociolegal y Sicosocial los formularios  desarrollos en el sistema y las pruebas necesarias para garantizar su buen funcionamiento.
Se realiza retroalimentación con las áreas dependiendo del resultado de la prueba  </t>
  </si>
  <si>
    <t>WILMAR FERNANDO SANABRIA HIGUERA</t>
  </si>
  <si>
    <t>No de revisiones realizadas /No. De desarrollos realizados</t>
  </si>
  <si>
    <t>El hardware que contiene la información histórica del IDIPRON, presenta debilidades
El back up de la información que se hace es solo de ciertas carpetas.
El hardware puede presentar riesgos en la seguridad de la información</t>
  </si>
  <si>
    <t>Pérdida de la información de histórica del Instituto -  Planeación</t>
  </si>
  <si>
    <t>Pérdida de información histórica del IDIPRON</t>
  </si>
  <si>
    <t>La Oficina Asesora de Planeación cuenta con DISCO DURO alterno que permite hace backup de toda la información contenida en el hardware</t>
  </si>
  <si>
    <t>Hacer backup completa de la información contenida en el hardware, y posteriormente realizarla regularmente</t>
  </si>
  <si>
    <t>Realizar backup permanente del Hardware</t>
  </si>
  <si>
    <t>Disco duro con backup Planeación02</t>
  </si>
  <si>
    <t>Se realizó backup el 14 de mayo de 2019 y el 30 de julio de 2019</t>
  </si>
  <si>
    <t>No. De Backup de Información del equipo de Planeación02 realizada</t>
  </si>
  <si>
    <t xml:space="preserve">Debilidades en la compilación y salvaguarda de información relacionada con Participación Ciudadana
Debilidades en la consolidación de la información que contenga toda la información histórica completa, ordenada y actualizada de Participación Ciudadana.
No contar con un archivo histórico completo, ordenado y actualizado tanto digital como físico.
Falta de controles en el proceso de archivo de documentación histórica del equipo de Participación Ciudadana  
Error humano </t>
  </si>
  <si>
    <t>Carencia de la información histórica y ordenada que no permite dar cumplimiento y respuestas oportunas a los compromisos y solicitudes requeridas en relación a los temas de Participación Ciudadana.</t>
  </si>
  <si>
    <t xml:space="preserve">Información histórica incompleta, desordenada y desactualizada en los archivos digitales que induzca a errores y demoras en la planeación y toma de decisiones institucional. 
Debilidad en el seguimiento, comprensión y análisis de la información histórica con referencia a Participación Ciudadana.
  </t>
  </si>
  <si>
    <t>La Oficina Asesora de Planeación cuenta con Equipo de Participación Ciudadana quienes llevan un seguimiento y control de la documentación digital y física generada en cumplimiento de sus actividades.
Consolidación de los archivos digitales en el DRIVE enlazado al correo de Participación Ciudadana.
Matriz de seguimiento a las acciones de participación</t>
  </si>
  <si>
    <t>Recopilar y consolidar información relacionada con Participación Ciudadana</t>
  </si>
  <si>
    <t>Construir carpeta digital con la información Consolidada y hacer backup en DISCO DURO</t>
  </si>
  <si>
    <t>Carpeta digital con información recopilada y consolidada de Participación Ciudadana (Carpeta compartida Oficina Asesora de Planeación - 2019 - Participación Ciudadana)</t>
  </si>
  <si>
    <t>Se sigue realizando la recopilación de la información con relación a Participación Ciudadana para ser consolida en la carpeta digital creada para ello.</t>
  </si>
  <si>
    <t>No. De carpetas a digitalizar en carpeta compartida OAP</t>
  </si>
  <si>
    <t>FECHA  (DÍA/MES/AÑO)</t>
  </si>
  <si>
    <t>REVISIÓN Y APROBACIÓN</t>
  </si>
  <si>
    <t xml:space="preserve"> 11/09/2019       Stellar@idipron.gov.co</t>
  </si>
  <si>
    <t xml:space="preserve"> 11//09/2019      Yulyg@idipron.gov.co</t>
  </si>
  <si>
    <t>JEFE DE OFICINA ASESORA DE PLANEACIÓN</t>
  </si>
  <si>
    <r>
      <t xml:space="preserve">INVESTIGACIÓN:
</t>
    </r>
    <r>
      <rPr>
        <sz val="10"/>
        <color theme="1"/>
        <rFont val="Times New Roman"/>
        <family val="1"/>
      </rPr>
      <t>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r>
  </si>
  <si>
    <t>INVESTIGACIONES</t>
  </si>
  <si>
    <t xml:space="preserve">  - Por el inadecuado proceso de archivo u organización de la información que es materia de investigación
- Por la ausencia en la clasificación de acuerdo con las categorías de investigación.
- Que no se haga una revisión rigurosa de fuentes y que no se profundice en cada una de estas.
- Que no se cuente con una contextualización sobre la investigación que se está realizando.
 - Que no se cuente con una formación en investigación social.</t>
  </si>
  <si>
    <t>La pérdida o ausencia de información en los distintos procesos de investigaciones</t>
  </si>
  <si>
    <t xml:space="preserve"> - Estudios de investigación sin rigurosidad sin un alto nivel académico.
- Puede formular rutas de trabajo inadecuadas o insuficientes para la gestión institucional.</t>
  </si>
  <si>
    <t xml:space="preserve"> - Se cuenta con un borrador para la clasificación y organización de la información recopilada para los distintos proyectos de investigación.
- Se realiza un ejercicio de seguimiento y control a la consolidación de la información con dos filtros, uno por un investigador Senior y el otro por el coordinador de investigación</t>
  </si>
  <si>
    <t xml:space="preserve"> - Realizar ajuste al cronograma de investigación
- Elaborar plan de profundización y refuerzo para lograr la profundización de las fuentes.</t>
  </si>
  <si>
    <t>1. Realizar reunión con el equipo de investigaciones para definir el paso a paso del documento.
2. Oficializar el documento en donde se establecen los lineamientos para la clasificación, organización y consolidación de la información recopilada para los diferentes procesos de investigación.</t>
  </si>
  <si>
    <t xml:space="preserve">1. Acta de reunión de equipo y listado de asistencia
2. Documento oficializado en página Web.
</t>
  </si>
  <si>
    <r>
      <rPr>
        <b/>
        <sz val="10"/>
        <color theme="1"/>
        <rFont val="Times New Roman"/>
        <family val="1"/>
      </rPr>
      <t>Primer seguimiento:</t>
    </r>
    <r>
      <rPr>
        <sz val="10"/>
        <color theme="1"/>
        <rFont val="Times New Roman"/>
        <family val="1"/>
      </rPr>
      <t xml:space="preserve">
1. Se elaboró borrador del documento lineamientos para la clasificación, organización y consolidación de la información recopilada para los diferentes procesos de investigación. 
2. Se realizó reunión con el área de investigación en la cual se socializó el documento, se recibieron comentarios y se hicieron ajustes.
</t>
    </r>
    <r>
      <rPr>
        <b/>
        <sz val="10"/>
        <color theme="1"/>
        <rFont val="Times New Roman"/>
        <family val="1"/>
      </rPr>
      <t>Segundo seguimiento:</t>
    </r>
    <r>
      <rPr>
        <sz val="10"/>
        <color theme="1"/>
        <rFont val="Times New Roman"/>
        <family val="1"/>
      </rPr>
      <t xml:space="preserve"> 
1. Se realizaron ajustes al documento y se acordó reunión con la OAP para revisión y oficialización.  </t>
    </r>
  </si>
  <si>
    <t>Sandra Martínez Murillo</t>
  </si>
  <si>
    <t>1 documento /1 documento</t>
  </si>
  <si>
    <t xml:space="preserve"> - No se cuente con una contextualización sobre las dinámicas de calle, y sobre la niñez y juventud.
- Que el Diseño Metodológico no involucre actores y fuentes relevantes para abordar la problemática que se está abordando
- Que la pregunta de investigación e hipótesis no estén formuladas con la rigurosidad necesaria.
- Que en el proceso de campo y de análisis de la información no se implementen los controles necesarios.</t>
  </si>
  <si>
    <t>Que los productos de investigación no sean relevantes para la misionalidad del IDIPRON</t>
  </si>
  <si>
    <t xml:space="preserve"> - Consolidar un producto de investigación que no contiene el nivel de profundidad de las dinámicas de calle que requiere la entidad
- Que no sea tenido en cuenta el producto de investigación para el accionar del IDIPRON.
- En caso de que se tome en cuenta el producto de investigación, puede llegar a tomarse decisiones inadecuadas e insuficientes a la Misión del IDIPRON.</t>
  </si>
  <si>
    <t xml:space="preserve">  -  Se cuenta con el procedimiento "conformación de grupos de investigación" identificado con Cód: E-INV-PR-001.
- Realización de reuniones y grupos de estudio en los cuales se realiza seguimiento tanto de los planteamientos teóricos como metodológicos de la investigación
- Acompañamiento y seguimiento a campo por parte de la coordinadora de investigación.</t>
  </si>
  <si>
    <t xml:space="preserve"> - Reformular la hipótesis o la pregunta de investigación
- Realizar un análisis DOFA del resultado de la investigación.
- Revisar que productos de proceso son útiles para la nueva hipótesis o pregunta de investigación.</t>
  </si>
  <si>
    <t>1. Oficializar la matriz de seguimiento a los procesos de investigación</t>
  </si>
  <si>
    <t>1. Documento oficializado en página WEB.</t>
  </si>
  <si>
    <r>
      <rPr>
        <b/>
        <sz val="10"/>
        <color theme="1"/>
        <rFont val="Times New Roman"/>
        <family val="1"/>
      </rPr>
      <t xml:space="preserve">Primer seguimiento: </t>
    </r>
    <r>
      <rPr>
        <sz val="10"/>
        <color theme="1"/>
        <rFont val="Times New Roman"/>
        <family val="1"/>
      </rPr>
      <t xml:space="preserve">
Se envió la matriz al equipo por correo electrónico.
</t>
    </r>
    <r>
      <rPr>
        <b/>
        <sz val="10"/>
        <color theme="1"/>
        <rFont val="Times New Roman"/>
        <family val="1"/>
      </rPr>
      <t xml:space="preserve">Segundo seguimiento: </t>
    </r>
    <r>
      <rPr>
        <sz val="10"/>
        <color theme="1"/>
        <rFont val="Times New Roman"/>
        <family val="1"/>
      </rPr>
      <t xml:space="preserve">
Se realizaron ajustes a la matriz de seguimiento y se comenzó a consignar la información. 
Se acordó reunión con la OAP para revisión y oficialización. </t>
    </r>
  </si>
  <si>
    <t>1 matriz /1 matriz</t>
  </si>
  <si>
    <t xml:space="preserve"> - No se deje soporte ni evidencia de los compromisos que asume cada área con la cual se está articulando el proceso de investigación.
- Que los compromisos adquiridos por las otras áreas no hagan parte de sus planes de trabajo.
- Que las otras áreas no reconozcan la importancia del ejercicio de indagación.</t>
  </si>
  <si>
    <t>Incumplimiento de los compromisos por parte de otras áreas en el marco de ejercicios de indagación conjuntos o de aquellos que reciben asesoría técnica por parte del área de investigaciones</t>
  </si>
  <si>
    <t xml:space="preserve">
   - Retraso en la entrega de los productos de investigación
- Afectación al plan de trabajo del área
</t>
  </si>
  <si>
    <t xml:space="preserve"> - Se realizan reuniones y se reiteran los compromisos a través de correos</t>
  </si>
  <si>
    <t xml:space="preserve"> - Plan de refuerzo con la áreas involucradas</t>
  </si>
  <si>
    <t>1. Realizar reunión con el equipo de investigaciones para establecer el procedimiento a seguir.
2. Oficializar el documento en donde se establecen los lineamientos para la realización de indagaciones conjuntas y/o de asesoría técnica con otras áreas del Instituto.</t>
  </si>
  <si>
    <t>1. Acta de reunión de equipo y listado de asistencia
2. Documento oficializado en página Web.</t>
  </si>
  <si>
    <r>
      <rPr>
        <b/>
        <sz val="10"/>
        <color theme="1"/>
        <rFont val="Times New Roman"/>
        <family val="1"/>
      </rPr>
      <t>Primer seguimiento:</t>
    </r>
    <r>
      <rPr>
        <sz val="10"/>
        <color theme="1"/>
        <rFont val="Times New Roman"/>
        <family val="1"/>
      </rPr>
      <t xml:space="preserve">
1. Se elaboró borrador del documento en donde se establecen los lineamientos para la realización de indagaciones conjuntas y/o de asesoría técnica con otras áreas del Instituto. 
2. Se realizó reunión con el área de investigación en la cual se socializó el documento, se recibieron comentarios y se hicieron ajustes. 
</t>
    </r>
    <r>
      <rPr>
        <b/>
        <sz val="10"/>
        <color theme="1"/>
        <rFont val="Times New Roman"/>
        <family val="1"/>
      </rPr>
      <t>Segundo seguimiento:</t>
    </r>
    <r>
      <rPr>
        <sz val="10"/>
        <color theme="1"/>
        <rFont val="Times New Roman"/>
        <family val="1"/>
      </rPr>
      <t xml:space="preserve"> 
El documento se encuentra oficializado  y publicado en la página web del Instituto. 
Alianzas estratégicas de investigación, convenios tesis y prácticas E-INV-PR-02. publicado en la página web del Instituto en el siguiente link: http://intranet.idipron.gov.co/index.php#225-procedimientos.</t>
    </r>
  </si>
  <si>
    <t xml:space="preserve">* El campo "Área" solo aplica al interior del IDIPRON para entender el objetivo del área donde se genera el riesgo y el alcance del mismo  </t>
  </si>
  <si>
    <t>SE DA INICIO A LA CREACIÓN DEL MAPA DE RIESGOS</t>
  </si>
  <si>
    <t>SANDRA MARTINEZ</t>
  </si>
  <si>
    <t>FORMULACIÓN - OFICINA ASESORA DE PLANEACIÓN O 
SEGUIMIENTO - OFICINA DE CONTROL INTERNO</t>
  </si>
  <si>
    <t xml:space="preserve">HUMBERTO PARRA </t>
  </si>
  <si>
    <t>COORDINADORA ÁREA DE INVESTIGACIONES</t>
  </si>
  <si>
    <t>PROFESIONAL OAP</t>
  </si>
  <si>
    <t xml:space="preserve">1) El mapa de no esta diligenciado correctamente, en la acción debería estar marcada la casilla de “seguimiento 2”.  
2) El periodo de ejecución debe ser programado para toda la vigencia (2019). 
3) El periodo de vigencia para el seguimiento II, deber tener como fecha 31/08/2019.
4) En la información enviada por el área, se evidencia documentación y acciones para controlar el riesgo expuesto. </t>
  </si>
  <si>
    <t xml:space="preserve">1) El mapa de no esta diligenciado correctamente, en la acción debería estar marcada la casilla de “seguimiento 2”.  
2) El periodo de ejecución debe ser programado para toda la vigencia (2019). 
3) El periodo de vigencia para el seguimiento II, deber tener como fecha 31/08/2019.
4) En la acciones evidencias se observa "Segundo Informe de Resultados y Seguimiento de la Mesa de Ayuda AOP-Aranda en el cual se discrimina cada uno de los  151 casos presentados en la entidad desde mayo - agosto 2019, ahora bien en el mapa hablan de capacitaciones para el equipo operativo SIGID y Profesionales de Apoyo de la OAP, de las mismas no se observan actas de las dichas capacitaciones.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</si>
</sst>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b/>
      <sz val="10"/>
      <color theme="0" tint="-0.249977111117893"/>
      <name val="Times New Roman"/>
      <family val="1"/>
    </font>
    <font>
      <sz val="12"/>
      <color theme="1"/>
      <name val="Times New Roman"/>
      <family val="1"/>
    </font>
    <font>
      <sz val="16"/>
      <color theme="1"/>
      <name val="Times New Roman"/>
      <family val="1"/>
    </font>
    <font>
      <sz val="16"/>
      <name val="Times New Roman"/>
      <family val="1"/>
    </font>
    <font>
      <sz val="14"/>
      <color theme="1"/>
      <name val="Times New Roman"/>
      <family val="1"/>
    </font>
    <font>
      <b/>
      <sz val="12"/>
      <color theme="1"/>
      <name val="Times New Roman"/>
      <family val="1"/>
    </font>
    <font>
      <b/>
      <sz val="10"/>
      <color theme="0"/>
      <name val="Times New Roman"/>
      <family val="1"/>
    </font>
    <font>
      <b/>
      <sz val="16"/>
      <name val="Times New Roman"/>
      <family val="1"/>
    </font>
    <font>
      <b/>
      <sz val="16"/>
      <color theme="1"/>
      <name val="Times New Roman"/>
      <family val="1"/>
    </font>
    <font>
      <sz val="16"/>
      <color theme="0"/>
      <name val="Times New Roman"/>
      <family val="1"/>
    </font>
    <font>
      <sz val="18"/>
      <color theme="1"/>
      <name val="Times New Roman"/>
      <family val="1"/>
    </font>
    <font>
      <sz val="11"/>
      <color theme="1"/>
      <name val="Times New Roman"/>
      <family val="1"/>
    </font>
    <font>
      <u/>
      <sz val="11"/>
      <color theme="10"/>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s>
  <cellStyleXfs count="2">
    <xf numFmtId="0" fontId="0" fillId="0" borderId="0"/>
    <xf numFmtId="0" fontId="42" fillId="0" borderId="0" applyNumberFormat="0" applyFill="0" applyBorder="0" applyAlignment="0" applyProtection="0"/>
  </cellStyleXfs>
  <cellXfs count="570">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8" fillId="0" borderId="0" xfId="0" applyFont="1" applyProtection="1"/>
    <xf numFmtId="0" fontId="29" fillId="0" borderId="16" xfId="0" applyFont="1" applyBorder="1" applyAlignment="1" applyProtection="1">
      <alignment horizontal="center" vertical="center" wrapText="1"/>
      <protection locked="0"/>
    </xf>
    <xf numFmtId="1" fontId="28" fillId="0" borderId="0" xfId="0" applyNumberFormat="1" applyFont="1" applyBorder="1" applyAlignment="1" applyProtection="1">
      <alignment horizontal="center" vertical="center"/>
    </xf>
    <xf numFmtId="0" fontId="28" fillId="0" borderId="0" xfId="0" applyFont="1" applyProtection="1">
      <protection locked="0"/>
    </xf>
    <xf numFmtId="0" fontId="28" fillId="0" borderId="0" xfId="0" applyFont="1" applyBorder="1" applyProtection="1"/>
    <xf numFmtId="0" fontId="28" fillId="0" borderId="0" xfId="0" applyFont="1" applyBorder="1" applyProtection="1">
      <protection locked="0"/>
    </xf>
    <xf numFmtId="0" fontId="28" fillId="0" borderId="0" xfId="0" applyFont="1" applyAlignment="1" applyProtection="1">
      <alignment vertical="center"/>
    </xf>
    <xf numFmtId="0" fontId="29" fillId="0" borderId="0" xfId="0" applyFont="1" applyProtection="1"/>
    <xf numFmtId="0" fontId="29" fillId="0" borderId="10" xfId="0" applyFont="1" applyBorder="1" applyProtection="1"/>
    <xf numFmtId="0" fontId="29" fillId="0" borderId="1" xfId="0" applyFont="1" applyBorder="1" applyProtection="1"/>
    <xf numFmtId="0" fontId="28" fillId="0" borderId="14" xfId="0" applyFont="1" applyBorder="1" applyAlignment="1" applyProtection="1">
      <alignment horizontal="justify" vertical="center" wrapText="1"/>
    </xf>
    <xf numFmtId="0" fontId="28" fillId="0" borderId="15" xfId="0" applyFont="1" applyBorder="1" applyAlignment="1" applyProtection="1">
      <alignment horizontal="justify" vertical="center" wrapText="1"/>
    </xf>
    <xf numFmtId="0" fontId="28" fillId="0" borderId="15" xfId="0" applyFont="1" applyBorder="1" applyAlignment="1" applyProtection="1">
      <alignment horizontal="justify" vertical="center"/>
    </xf>
    <xf numFmtId="0" fontId="28" fillId="0" borderId="19" xfId="0" applyFont="1" applyBorder="1" applyAlignment="1" applyProtection="1">
      <alignment horizontal="justify" vertical="center" wrapText="1"/>
    </xf>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28" fillId="3" borderId="1" xfId="0" applyFont="1" applyFill="1" applyBorder="1" applyAlignment="1" applyProtection="1">
      <alignment horizontal="center" vertical="center"/>
    </xf>
    <xf numFmtId="0" fontId="29" fillId="3" borderId="1" xfId="0" applyFont="1" applyFill="1" applyBorder="1" applyAlignment="1" applyProtection="1">
      <alignment vertical="center"/>
    </xf>
    <xf numFmtId="0" fontId="29" fillId="0" borderId="0" xfId="0" applyFont="1" applyAlignment="1" applyProtection="1">
      <alignment vertical="center"/>
    </xf>
    <xf numFmtId="0" fontId="29" fillId="0" borderId="0" xfId="0" applyFont="1" applyAlignment="1" applyProtection="1">
      <alignment horizontal="center" vertical="center"/>
    </xf>
    <xf numFmtId="0" fontId="18" fillId="0" borderId="0" xfId="0" applyFont="1" applyBorder="1" applyAlignment="1" applyProtection="1">
      <alignment vertical="center" wrapText="1"/>
    </xf>
    <xf numFmtId="0" fontId="28" fillId="0" borderId="0" xfId="0" applyFont="1" applyBorder="1" applyAlignment="1" applyProtection="1">
      <protection locked="0"/>
    </xf>
    <xf numFmtId="0" fontId="29" fillId="3" borderId="17" xfId="0" applyFont="1" applyFill="1" applyBorder="1" applyAlignment="1" applyProtection="1">
      <alignment vertical="center"/>
    </xf>
    <xf numFmtId="0" fontId="29" fillId="3" borderId="18" xfId="0" applyFont="1" applyFill="1" applyBorder="1" applyAlignment="1" applyProtection="1">
      <alignment vertical="center"/>
    </xf>
    <xf numFmtId="0" fontId="29" fillId="9" borderId="1" xfId="0" applyFont="1" applyFill="1" applyBorder="1" applyAlignment="1" applyProtection="1">
      <alignment horizontal="center" vertical="center" wrapText="1"/>
    </xf>
    <xf numFmtId="0" fontId="18" fillId="6" borderId="1" xfId="0" applyFont="1" applyFill="1" applyBorder="1" applyAlignment="1" applyProtection="1">
      <alignment horizontal="center" vertical="center"/>
    </xf>
    <xf numFmtId="0" fontId="29" fillId="9" borderId="10" xfId="0" applyFont="1" applyFill="1" applyBorder="1" applyAlignment="1" applyProtection="1"/>
    <xf numFmtId="0" fontId="29" fillId="9" borderId="10" xfId="0" applyFont="1" applyFill="1" applyBorder="1" applyProtection="1"/>
    <xf numFmtId="0" fontId="29" fillId="9" borderId="1" xfId="0" applyFont="1" applyFill="1" applyBorder="1" applyProtection="1"/>
    <xf numFmtId="0" fontId="29" fillId="5" borderId="12" xfId="0" applyFont="1" applyFill="1" applyBorder="1" applyAlignment="1" applyProtection="1">
      <alignment horizontal="center" vertical="center"/>
    </xf>
    <xf numFmtId="0" fontId="29" fillId="5" borderId="0" xfId="0" applyFont="1" applyFill="1" applyProtection="1"/>
    <xf numFmtId="0" fontId="29" fillId="7"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1" fontId="28" fillId="0" borderId="9" xfId="0" applyNumberFormat="1" applyFont="1" applyBorder="1" applyAlignment="1" applyProtection="1">
      <alignment horizontal="center" vertical="center"/>
    </xf>
    <xf numFmtId="0" fontId="29" fillId="3" borderId="18" xfId="0" applyFont="1" applyFill="1" applyBorder="1" applyAlignment="1" applyProtection="1">
      <alignment horizontal="center" vertical="center"/>
    </xf>
    <xf numFmtId="0" fontId="29" fillId="3" borderId="1" xfId="0" applyFont="1" applyFill="1" applyBorder="1" applyAlignment="1" applyProtection="1">
      <alignment horizontal="center" vertical="center"/>
    </xf>
    <xf numFmtId="0" fontId="29" fillId="4" borderId="1" xfId="0" applyFont="1" applyFill="1" applyBorder="1" applyAlignment="1" applyProtection="1">
      <alignment horizontal="center" vertical="center" wrapText="1"/>
    </xf>
    <xf numFmtId="0" fontId="29" fillId="5" borderId="10" xfId="0" applyFont="1" applyFill="1" applyBorder="1" applyAlignment="1" applyProtection="1">
      <alignment horizontal="center" vertical="center" wrapText="1"/>
    </xf>
    <xf numFmtId="0" fontId="29" fillId="9" borderId="1" xfId="0" applyFont="1" applyFill="1" applyBorder="1" applyAlignment="1" applyProtection="1">
      <alignment horizontal="center" vertical="center"/>
    </xf>
    <xf numFmtId="0" fontId="18" fillId="0" borderId="1" xfId="0" applyFont="1" applyBorder="1" applyAlignment="1" applyProtection="1">
      <alignment horizontal="center" vertical="center" wrapText="1"/>
    </xf>
    <xf numFmtId="0" fontId="28" fillId="11" borderId="0" xfId="0" applyFont="1" applyFill="1" applyProtection="1">
      <protection locked="0"/>
    </xf>
    <xf numFmtId="0" fontId="28" fillId="11" borderId="0" xfId="0" applyFont="1" applyFill="1" applyProtection="1"/>
    <xf numFmtId="0" fontId="28" fillId="0" borderId="14" xfId="0" applyFont="1" applyBorder="1" applyAlignment="1" applyProtection="1">
      <alignment horizontal="justify" vertical="top" wrapText="1"/>
    </xf>
    <xf numFmtId="0" fontId="28" fillId="0" borderId="15" xfId="0" applyFont="1" applyBorder="1" applyAlignment="1" applyProtection="1">
      <alignment horizontal="justify" wrapText="1"/>
    </xf>
    <xf numFmtId="0" fontId="28" fillId="0" borderId="15" xfId="0" applyFont="1" applyBorder="1" applyAlignment="1" applyProtection="1">
      <alignment horizontal="justify"/>
    </xf>
    <xf numFmtId="0" fontId="28" fillId="0" borderId="19" xfId="0" applyFont="1" applyBorder="1" applyAlignment="1" applyProtection="1">
      <alignment horizontal="justify" wrapText="1"/>
    </xf>
    <xf numFmtId="0" fontId="28" fillId="3" borderId="0" xfId="0" applyFont="1" applyFill="1" applyProtection="1"/>
    <xf numFmtId="0" fontId="28" fillId="3" borderId="0" xfId="0" applyFont="1" applyFill="1" applyAlignment="1" applyProtection="1">
      <alignment vertical="center"/>
    </xf>
    <xf numFmtId="0" fontId="28" fillId="3" borderId="17" xfId="0" applyFont="1" applyFill="1" applyBorder="1" applyAlignment="1" applyProtection="1"/>
    <xf numFmtId="0" fontId="28" fillId="3" borderId="18" xfId="0" applyFont="1" applyFill="1" applyBorder="1" applyAlignment="1" applyProtection="1"/>
    <xf numFmtId="0" fontId="29" fillId="0" borderId="10" xfId="0" applyFont="1" applyBorder="1" applyAlignment="1" applyProtection="1"/>
    <xf numFmtId="0" fontId="18" fillId="4" borderId="12" xfId="0" applyFont="1" applyFill="1" applyBorder="1" applyAlignment="1" applyProtection="1">
      <alignment horizontal="center" vertical="center"/>
    </xf>
    <xf numFmtId="0" fontId="18" fillId="2" borderId="0" xfId="0" applyFont="1" applyFill="1" applyProtection="1"/>
    <xf numFmtId="0" fontId="36" fillId="2" borderId="0" xfId="0" applyFont="1" applyFill="1" applyProtection="1"/>
    <xf numFmtId="0" fontId="36" fillId="2" borderId="10"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xf>
    <xf numFmtId="0" fontId="18" fillId="4" borderId="1" xfId="0" applyFont="1" applyFill="1" applyBorder="1" applyAlignment="1" applyProtection="1">
      <alignment horizontal="center" vertical="center"/>
    </xf>
    <xf numFmtId="0" fontId="32" fillId="0" borderId="14" xfId="0" applyFont="1" applyBorder="1" applyAlignment="1" applyProtection="1">
      <alignment horizontal="justify" vertical="top" wrapText="1"/>
    </xf>
    <xf numFmtId="0" fontId="38" fillId="0" borderId="16" xfId="0" applyFont="1" applyBorder="1" applyAlignment="1" applyProtection="1">
      <alignment horizontal="center" vertical="center" wrapText="1"/>
      <protection locked="0"/>
    </xf>
    <xf numFmtId="1" fontId="32" fillId="0" borderId="9" xfId="0" applyNumberFormat="1" applyFont="1" applyBorder="1" applyAlignment="1" applyProtection="1">
      <alignment horizontal="center" vertical="center"/>
    </xf>
    <xf numFmtId="0" fontId="32" fillId="0" borderId="15" xfId="0" applyFont="1" applyBorder="1" applyAlignment="1" applyProtection="1">
      <alignment horizontal="justify" wrapText="1"/>
    </xf>
    <xf numFmtId="1" fontId="32" fillId="0" borderId="0" xfId="0" applyNumberFormat="1" applyFont="1" applyBorder="1" applyAlignment="1" applyProtection="1">
      <alignment horizontal="center" vertical="center"/>
    </xf>
    <xf numFmtId="0" fontId="32" fillId="0" borderId="15" xfId="0" applyFont="1" applyBorder="1" applyAlignment="1" applyProtection="1">
      <alignment horizontal="justify"/>
    </xf>
    <xf numFmtId="0" fontId="32" fillId="0" borderId="19" xfId="0" applyFont="1" applyBorder="1" applyAlignment="1" applyProtection="1">
      <alignment horizontal="justify" wrapText="1"/>
    </xf>
    <xf numFmtId="0" fontId="28" fillId="0" borderId="14" xfId="0" applyFont="1" applyBorder="1" applyAlignment="1" applyProtection="1">
      <alignment horizontal="left" vertical="center" wrapText="1"/>
    </xf>
    <xf numFmtId="0" fontId="28" fillId="0" borderId="15" xfId="0" applyFont="1" applyBorder="1" applyAlignment="1" applyProtection="1">
      <alignment horizontal="left" vertical="center" wrapText="1"/>
    </xf>
    <xf numFmtId="0" fontId="28" fillId="0" borderId="15" xfId="0" applyFont="1" applyBorder="1" applyAlignment="1" applyProtection="1">
      <alignment horizontal="left" vertical="center"/>
    </xf>
    <xf numFmtId="0" fontId="28" fillId="0" borderId="19" xfId="0" applyFont="1" applyBorder="1" applyAlignment="1" applyProtection="1">
      <alignment horizontal="left" vertical="center" wrapText="1"/>
    </xf>
    <xf numFmtId="0" fontId="18" fillId="0" borderId="9" xfId="0" applyFont="1" applyBorder="1" applyAlignment="1" applyProtection="1">
      <alignment vertical="center"/>
    </xf>
    <xf numFmtId="0" fontId="18" fillId="0" borderId="1" xfId="0" applyFont="1" applyBorder="1" applyAlignment="1" applyProtection="1">
      <alignment horizontal="left" vertical="top"/>
    </xf>
    <xf numFmtId="0" fontId="19" fillId="0" borderId="17" xfId="0" applyFont="1" applyBorder="1" applyAlignment="1" applyProtection="1">
      <protection locked="0"/>
    </xf>
    <xf numFmtId="0" fontId="28" fillId="0" borderId="17" xfId="0" applyFont="1" applyBorder="1" applyAlignment="1" applyProtection="1">
      <protection locked="0"/>
    </xf>
    <xf numFmtId="0" fontId="19" fillId="0" borderId="11" xfId="0" applyFont="1" applyBorder="1" applyAlignment="1" applyProtection="1">
      <protection locked="0"/>
    </xf>
    <xf numFmtId="0" fontId="28" fillId="0" borderId="11" xfId="0" applyFont="1" applyBorder="1" applyAlignment="1" applyProtection="1">
      <protection locked="0"/>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0" fillId="0" borderId="6" xfId="0" applyBorder="1" applyAlignment="1" applyProtection="1">
      <alignment horizontal="center" vertical="center"/>
    </xf>
    <xf numFmtId="0" fontId="3" fillId="0" borderId="1" xfId="0" applyFont="1" applyBorder="1" applyAlignment="1" applyProtection="1">
      <alignment horizontal="center" wrapText="1"/>
    </xf>
    <xf numFmtId="0" fontId="13" fillId="0" borderId="10" xfId="0" applyFont="1" applyBorder="1" applyAlignment="1" applyProtection="1">
      <alignment horizontal="center" vertical="center"/>
    </xf>
    <xf numFmtId="0" fontId="13" fillId="0" borderId="1" xfId="0" applyFont="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1" fontId="15" fillId="0" borderId="4" xfId="0" applyNumberFormat="1" applyFont="1" applyBorder="1" applyAlignment="1" applyProtection="1">
      <alignment horizontal="center" vertical="center" wrapText="1"/>
    </xf>
    <xf numFmtId="1" fontId="15" fillId="0" borderId="2"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xf>
    <xf numFmtId="0" fontId="8" fillId="0" borderId="1" xfId="0" applyFont="1" applyBorder="1" applyAlignment="1" applyProtection="1">
      <alignment horizontal="center" vertical="top" wrapText="1"/>
      <protection locked="0"/>
    </xf>
    <xf numFmtId="0" fontId="0" fillId="0" borderId="1" xfId="0" applyBorder="1" applyAlignment="1" applyProtection="1">
      <alignment vertical="top"/>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xf>
    <xf numFmtId="0" fontId="3" fillId="0" borderId="10" xfId="0" applyFont="1" applyBorder="1" applyAlignment="1" applyProtection="1">
      <alignment horizontal="center"/>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1" fontId="26" fillId="0" borderId="5" xfId="0" applyNumberFormat="1" applyFont="1" applyBorder="1" applyAlignment="1" applyProtection="1">
      <alignment horizontal="center" vertical="center"/>
    </xf>
    <xf numFmtId="1" fontId="26" fillId="0" borderId="6"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xf>
    <xf numFmtId="0" fontId="29" fillId="4" borderId="1" xfId="0" applyFont="1" applyFill="1" applyBorder="1" applyAlignment="1" applyProtection="1">
      <alignment horizontal="left" vertical="center"/>
      <protection locked="0"/>
    </xf>
    <xf numFmtId="0" fontId="30" fillId="0" borderId="1" xfId="0" applyFont="1" applyBorder="1" applyAlignment="1" applyProtection="1">
      <alignment horizontal="center" vertical="center"/>
      <protection locked="0"/>
    </xf>
    <xf numFmtId="0" fontId="28" fillId="4" borderId="3" xfId="0" applyFont="1" applyFill="1" applyBorder="1" applyAlignment="1" applyProtection="1">
      <alignment horizontal="center"/>
    </xf>
    <xf numFmtId="0" fontId="28" fillId="4" borderId="17" xfId="0" applyFont="1" applyFill="1" applyBorder="1" applyAlignment="1" applyProtection="1">
      <alignment horizontal="center"/>
    </xf>
    <xf numFmtId="0" fontId="29" fillId="4" borderId="1"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18"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0" fontId="28" fillId="3" borderId="18" xfId="0" applyFont="1" applyFill="1" applyBorder="1" applyAlignment="1" applyProtection="1">
      <alignment horizontal="center" vertical="center"/>
    </xf>
    <xf numFmtId="0" fontId="29" fillId="3" borderId="13" xfId="0" applyFont="1" applyFill="1" applyBorder="1" applyAlignment="1" applyProtection="1">
      <alignment horizontal="center" vertical="center"/>
    </xf>
    <xf numFmtId="0" fontId="29" fillId="3" borderId="12" xfId="0" applyFont="1" applyFill="1" applyBorder="1" applyAlignment="1" applyProtection="1">
      <alignment horizontal="center" vertical="center"/>
    </xf>
    <xf numFmtId="0" fontId="29" fillId="3" borderId="4" xfId="0" applyFont="1" applyFill="1" applyBorder="1" applyAlignment="1" applyProtection="1">
      <alignment horizontal="center" vertical="center"/>
    </xf>
    <xf numFmtId="0" fontId="29" fillId="3" borderId="9"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0" fontId="29" fillId="3" borderId="8"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29" fillId="3" borderId="18" xfId="0" applyFont="1" applyFill="1" applyBorder="1" applyAlignment="1" applyProtection="1">
      <alignment horizontal="center" vertical="center"/>
    </xf>
    <xf numFmtId="49" fontId="29" fillId="3" borderId="3" xfId="0" applyNumberFormat="1" applyFont="1" applyFill="1" applyBorder="1" applyAlignment="1" applyProtection="1">
      <alignment horizontal="center" vertical="center"/>
    </xf>
    <xf numFmtId="49" fontId="29" fillId="3" borderId="18" xfId="0" applyNumberFormat="1" applyFont="1" applyFill="1" applyBorder="1" applyAlignment="1" applyProtection="1">
      <alignment horizontal="center" vertical="center"/>
    </xf>
    <xf numFmtId="14" fontId="29" fillId="3" borderId="3" xfId="0" applyNumberFormat="1" applyFont="1" applyFill="1" applyBorder="1" applyAlignment="1" applyProtection="1">
      <alignment horizontal="center" vertical="center"/>
    </xf>
    <xf numFmtId="0" fontId="29" fillId="4" borderId="1" xfId="0" applyFont="1" applyFill="1" applyBorder="1" applyAlignment="1" applyProtection="1">
      <alignment horizontal="center"/>
    </xf>
    <xf numFmtId="0" fontId="29" fillId="8" borderId="3" xfId="0" applyFont="1" applyFill="1" applyBorder="1" applyAlignment="1" applyProtection="1">
      <alignment horizontal="center"/>
    </xf>
    <xf numFmtId="0" fontId="29" fillId="8" borderId="17" xfId="0" applyFont="1" applyFill="1" applyBorder="1" applyAlignment="1" applyProtection="1">
      <alignment horizontal="center"/>
    </xf>
    <xf numFmtId="0" fontId="29" fillId="8" borderId="18" xfId="0" applyFont="1" applyFill="1" applyBorder="1" applyAlignment="1" applyProtection="1">
      <alignment horizontal="center"/>
    </xf>
    <xf numFmtId="0" fontId="29" fillId="6" borderId="13" xfId="0" applyFont="1" applyFill="1" applyBorder="1" applyAlignment="1" applyProtection="1">
      <alignment horizontal="center" vertical="center"/>
    </xf>
    <xf numFmtId="0" fontId="29" fillId="6" borderId="12" xfId="0" applyFont="1" applyFill="1" applyBorder="1" applyAlignment="1" applyProtection="1">
      <alignment horizontal="center" vertical="center"/>
    </xf>
    <xf numFmtId="0" fontId="29" fillId="6" borderId="10" xfId="0" applyFont="1" applyFill="1" applyBorder="1" applyAlignment="1" applyProtection="1">
      <alignment horizontal="center" vertical="center"/>
    </xf>
    <xf numFmtId="0" fontId="29" fillId="6" borderId="4" xfId="0"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0" fontId="29" fillId="6" borderId="5"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29" fillId="6" borderId="0" xfId="0" applyFont="1" applyFill="1" applyBorder="1" applyAlignment="1" applyProtection="1">
      <alignment horizontal="center" vertical="center"/>
    </xf>
    <xf numFmtId="0" fontId="29" fillId="6" borderId="6" xfId="0" applyFont="1" applyFill="1" applyBorder="1" applyAlignment="1" applyProtection="1">
      <alignment horizontal="center" vertical="center"/>
    </xf>
    <xf numFmtId="0" fontId="29" fillId="6" borderId="7" xfId="0" applyFont="1" applyFill="1" applyBorder="1" applyAlignment="1" applyProtection="1">
      <alignment horizontal="center" vertical="center"/>
    </xf>
    <xf numFmtId="0" fontId="29" fillId="6" borderId="11" xfId="0" applyFont="1" applyFill="1" applyBorder="1" applyAlignment="1" applyProtection="1">
      <alignment horizontal="center" vertical="center"/>
    </xf>
    <xf numFmtId="0" fontId="29" fillId="6" borderId="8" xfId="0" applyFont="1" applyFill="1" applyBorder="1" applyAlignment="1" applyProtection="1">
      <alignment horizontal="center" vertical="center"/>
    </xf>
    <xf numFmtId="0" fontId="29" fillId="4" borderId="1"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0"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10" borderId="13"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xf>
    <xf numFmtId="0" fontId="29" fillId="5" borderId="1" xfId="0" applyFont="1" applyFill="1" applyBorder="1" applyAlignment="1" applyProtection="1">
      <alignment horizontal="center"/>
    </xf>
    <xf numFmtId="0" fontId="29" fillId="5" borderId="13" xfId="0" applyFont="1" applyFill="1" applyBorder="1" applyAlignment="1" applyProtection="1">
      <alignment horizontal="center" vertical="center" wrapText="1"/>
    </xf>
    <xf numFmtId="0" fontId="29" fillId="5" borderId="12" xfId="0" applyFont="1" applyFill="1" applyBorder="1" applyAlignment="1" applyProtection="1">
      <alignment horizontal="center" vertical="center" wrapText="1"/>
    </xf>
    <xf numFmtId="0" fontId="29" fillId="5" borderId="10" xfId="0" applyFont="1" applyFill="1" applyBorder="1" applyAlignment="1" applyProtection="1">
      <alignment horizontal="center" vertical="center" wrapText="1"/>
    </xf>
    <xf numFmtId="0" fontId="29" fillId="7" borderId="1" xfId="0" applyFont="1" applyFill="1" applyBorder="1" applyAlignment="1" applyProtection="1">
      <alignment horizontal="center"/>
    </xf>
    <xf numFmtId="0" fontId="29" fillId="5" borderId="10" xfId="0" applyFont="1" applyFill="1" applyBorder="1" applyAlignment="1" applyProtection="1">
      <alignment horizontal="center"/>
    </xf>
    <xf numFmtId="0" fontId="29" fillId="9" borderId="10" xfId="0" applyFont="1" applyFill="1" applyBorder="1" applyAlignment="1" applyProtection="1">
      <alignment horizontal="center" vertical="center"/>
    </xf>
    <xf numFmtId="0" fontId="29" fillId="9" borderId="1" xfId="0" applyFont="1" applyFill="1" applyBorder="1" applyAlignment="1" applyProtection="1">
      <alignment horizontal="center" vertical="center"/>
    </xf>
    <xf numFmtId="0" fontId="18" fillId="9" borderId="10"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29" fillId="7" borderId="7" xfId="0" applyFont="1" applyFill="1" applyBorder="1" applyAlignment="1" applyProtection="1">
      <alignment horizontal="center" vertical="center"/>
    </xf>
    <xf numFmtId="0" fontId="29" fillId="7" borderId="11" xfId="0" applyFont="1" applyFill="1" applyBorder="1" applyAlignment="1" applyProtection="1">
      <alignment horizontal="center" vertical="center"/>
    </xf>
    <xf numFmtId="0" fontId="29" fillId="7" borderId="8" xfId="0" applyFont="1" applyFill="1" applyBorder="1" applyAlignment="1" applyProtection="1">
      <alignment horizontal="center" vertical="center"/>
    </xf>
    <xf numFmtId="0" fontId="29" fillId="9" borderId="13" xfId="0" applyFont="1" applyFill="1" applyBorder="1" applyAlignment="1" applyProtection="1">
      <alignment horizontal="center" vertical="center" wrapText="1"/>
    </xf>
    <xf numFmtId="0" fontId="29" fillId="9" borderId="10" xfId="0" applyFont="1" applyFill="1" applyBorder="1" applyAlignment="1" applyProtection="1">
      <alignment horizontal="center" vertical="center" wrapText="1"/>
    </xf>
    <xf numFmtId="0" fontId="29" fillId="9" borderId="1" xfId="0" applyFont="1" applyFill="1" applyBorder="1" applyAlignment="1" applyProtection="1">
      <alignment horizontal="center" wrapText="1"/>
    </xf>
    <xf numFmtId="0" fontId="19" fillId="0" borderId="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28" fillId="0" borderId="13"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28" fillId="0" borderId="0" xfId="0" applyFont="1" applyAlignment="1" applyProtection="1">
      <alignment horizontal="center" vertical="center"/>
    </xf>
    <xf numFmtId="0" fontId="18" fillId="0" borderId="1" xfId="0" applyFont="1" applyBorder="1" applyAlignment="1" applyProtection="1">
      <alignment horizontal="center" vertical="center"/>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protection locked="0"/>
    </xf>
    <xf numFmtId="0" fontId="32" fillId="3" borderId="13" xfId="0" applyFont="1" applyFill="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3" fillId="3" borderId="1" xfId="0" applyFont="1" applyFill="1" applyBorder="1" applyAlignment="1" applyProtection="1">
      <alignment horizontal="center" vertical="center" wrapText="1"/>
      <protection locked="0"/>
    </xf>
    <xf numFmtId="0" fontId="33" fillId="3" borderId="13"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49" fontId="33" fillId="3" borderId="1" xfId="0" applyNumberFormat="1" applyFont="1" applyFill="1" applyBorder="1" applyAlignment="1" applyProtection="1">
      <alignment horizontal="center" vertical="center" wrapText="1"/>
      <protection locked="0"/>
    </xf>
    <xf numFmtId="49" fontId="33" fillId="3" borderId="13" xfId="0" applyNumberFormat="1" applyFont="1" applyFill="1" applyBorder="1" applyAlignment="1" applyProtection="1">
      <alignment horizontal="center" vertical="center" wrapText="1"/>
      <protection locked="0"/>
    </xf>
    <xf numFmtId="0" fontId="32" fillId="0" borderId="1" xfId="0" applyNumberFormat="1" applyFont="1" applyBorder="1" applyAlignment="1" applyProtection="1">
      <alignment horizontal="center" vertical="center" wrapText="1"/>
      <protection locked="0"/>
    </xf>
    <xf numFmtId="0" fontId="32" fillId="0" borderId="1" xfId="0" applyNumberFormat="1" applyFont="1" applyBorder="1" applyAlignment="1" applyProtection="1">
      <alignment horizontal="center" vertical="center"/>
      <protection locked="0"/>
    </xf>
    <xf numFmtId="0" fontId="32" fillId="0" borderId="13" xfId="0" applyNumberFormat="1" applyFont="1" applyBorder="1" applyAlignment="1" applyProtection="1">
      <alignment horizontal="center" vertical="center"/>
      <protection locked="0"/>
    </xf>
    <xf numFmtId="0" fontId="32" fillId="3" borderId="4" xfId="0" applyFont="1" applyFill="1" applyBorder="1" applyAlignment="1" applyProtection="1">
      <alignment horizontal="left" vertical="center" wrapText="1"/>
      <protection locked="0"/>
    </xf>
    <xf numFmtId="0" fontId="32" fillId="3" borderId="2" xfId="0" applyFont="1" applyFill="1" applyBorder="1" applyAlignment="1" applyProtection="1">
      <alignment horizontal="left" vertical="center" wrapText="1"/>
      <protection locked="0"/>
    </xf>
    <xf numFmtId="0" fontId="32" fillId="0" borderId="4"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28" fillId="0" borderId="2"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18" fillId="0" borderId="1"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1" fontId="19" fillId="0" borderId="4" xfId="0" applyNumberFormat="1" applyFont="1" applyBorder="1" applyAlignment="1" applyProtection="1">
      <alignment horizontal="center" vertical="center" wrapText="1"/>
    </xf>
    <xf numFmtId="1" fontId="19" fillId="0" borderId="2" xfId="0" applyNumberFormat="1" applyFont="1" applyBorder="1" applyAlignment="1" applyProtection="1">
      <alignment horizontal="center" vertical="center" wrapText="1"/>
    </xf>
    <xf numFmtId="1" fontId="19" fillId="0" borderId="7" xfId="0" applyNumberFormat="1" applyFont="1" applyBorder="1" applyAlignment="1" applyProtection="1">
      <alignment horizontal="center" vertical="center" wrapText="1"/>
    </xf>
    <xf numFmtId="0" fontId="32" fillId="0" borderId="2" xfId="0" applyFont="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1" fontId="28" fillId="0" borderId="9" xfId="0" applyNumberFormat="1"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9"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19" fillId="0" borderId="13" xfId="0" applyFont="1" applyBorder="1" applyAlignment="1" applyProtection="1">
      <alignment horizontal="center" vertical="center" textRotation="90" wrapText="1"/>
      <protection locked="0"/>
    </xf>
    <xf numFmtId="0" fontId="19" fillId="0" borderId="12" xfId="0" applyFont="1" applyBorder="1" applyAlignment="1" applyProtection="1">
      <alignment horizontal="center" vertical="center" textRotation="90" wrapText="1"/>
      <protection locked="0"/>
    </xf>
    <xf numFmtId="0" fontId="27" fillId="2" borderId="9"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32" fillId="3" borderId="1" xfId="0" applyNumberFormat="1"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protection locked="0"/>
    </xf>
    <xf numFmtId="0" fontId="32" fillId="3" borderId="13" xfId="0" applyNumberFormat="1" applyFont="1" applyFill="1" applyBorder="1" applyAlignment="1" applyProtection="1">
      <alignment horizontal="center" vertical="center"/>
      <protection locked="0"/>
    </xf>
    <xf numFmtId="0" fontId="32" fillId="0" borderId="4"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1" fillId="0" borderId="4"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xf>
    <xf numFmtId="0" fontId="32" fillId="0" borderId="4"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29" fillId="0" borderId="1" xfId="0" applyFont="1" applyBorder="1" applyAlignment="1" applyProtection="1">
      <alignment horizontal="center" vertical="top" wrapText="1"/>
      <protection locked="0"/>
    </xf>
    <xf numFmtId="0" fontId="29" fillId="0" borderId="13" xfId="0" applyFont="1" applyBorder="1" applyAlignment="1" applyProtection="1">
      <alignment horizontal="center" vertical="top" wrapText="1"/>
      <protection locked="0"/>
    </xf>
    <xf numFmtId="0" fontId="29" fillId="0" borderId="12" xfId="0" applyFont="1" applyBorder="1" applyAlignment="1" applyProtection="1">
      <alignment horizontal="center" vertical="top" wrapText="1"/>
      <protection locked="0"/>
    </xf>
    <xf numFmtId="0" fontId="29" fillId="0" borderId="10" xfId="0" applyFont="1" applyBorder="1" applyAlignment="1" applyProtection="1">
      <alignment horizontal="center" vertical="top" wrapText="1"/>
      <protection locked="0"/>
    </xf>
    <xf numFmtId="0" fontId="28" fillId="11" borderId="1" xfId="0" applyFont="1" applyFill="1" applyBorder="1" applyAlignment="1" applyProtection="1">
      <alignment horizontal="left" vertical="top" wrapText="1"/>
      <protection locked="0"/>
    </xf>
    <xf numFmtId="0" fontId="28" fillId="11" borderId="1" xfId="0" applyFont="1" applyFill="1" applyBorder="1" applyAlignment="1" applyProtection="1">
      <alignment horizontal="left" vertical="top"/>
      <protection locked="0"/>
    </xf>
    <xf numFmtId="0" fontId="28" fillId="11" borderId="13" xfId="0" applyFont="1" applyFill="1" applyBorder="1" applyAlignment="1" applyProtection="1">
      <alignment horizontal="left" vertical="top"/>
      <protection locked="0"/>
    </xf>
    <xf numFmtId="0" fontId="28" fillId="11" borderId="1" xfId="0" applyFont="1" applyFill="1" applyBorder="1" applyAlignment="1" applyProtection="1">
      <alignment horizontal="center" vertical="center" wrapText="1"/>
      <protection locked="0"/>
    </xf>
    <xf numFmtId="0" fontId="28" fillId="11" borderId="13" xfId="0"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3" fillId="3" borderId="4" xfId="0" applyFont="1" applyFill="1" applyBorder="1" applyAlignment="1" applyProtection="1">
      <alignment horizontal="center" vertical="center" wrapText="1"/>
      <protection locked="0"/>
    </xf>
    <xf numFmtId="0" fontId="33" fillId="3" borderId="2" xfId="0" applyFont="1" applyFill="1" applyBorder="1" applyAlignment="1" applyProtection="1">
      <alignment horizontal="center" vertical="center" wrapText="1"/>
      <protection locked="0"/>
    </xf>
    <xf numFmtId="0" fontId="19" fillId="0" borderId="4" xfId="0" applyFont="1" applyBorder="1" applyAlignment="1" applyProtection="1">
      <alignment horizontal="center"/>
      <protection locked="0"/>
    </xf>
    <xf numFmtId="0" fontId="19" fillId="0" borderId="2" xfId="0" applyFont="1" applyBorder="1" applyAlignment="1" applyProtection="1">
      <alignment horizontal="center"/>
      <protection locked="0"/>
    </xf>
    <xf numFmtId="0" fontId="34" fillId="0" borderId="12"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8" fillId="0" borderId="4"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13" xfId="0" applyFont="1" applyBorder="1" applyAlignment="1" applyProtection="1">
      <alignment horizontal="center"/>
      <protection locked="0"/>
    </xf>
    <xf numFmtId="0" fontId="28" fillId="0" borderId="12" xfId="0" applyFont="1" applyBorder="1" applyAlignment="1" applyProtection="1">
      <alignment horizontal="center"/>
      <protection locked="0"/>
    </xf>
    <xf numFmtId="14" fontId="29" fillId="0" borderId="3" xfId="0" applyNumberFormat="1" applyFont="1" applyBorder="1" applyAlignment="1" applyProtection="1">
      <alignment horizontal="center" vertical="top" wrapText="1"/>
      <protection locked="0"/>
    </xf>
    <xf numFmtId="0" fontId="29" fillId="0" borderId="18" xfId="0" applyFont="1" applyBorder="1" applyAlignment="1" applyProtection="1">
      <alignment horizontal="center" vertical="top" wrapText="1"/>
      <protection locked="0"/>
    </xf>
    <xf numFmtId="14" fontId="28" fillId="0" borderId="3" xfId="0" applyNumberFormat="1" applyFont="1" applyBorder="1" applyAlignment="1" applyProtection="1">
      <alignment horizontal="center"/>
      <protection locked="0"/>
    </xf>
    <xf numFmtId="0" fontId="28" fillId="0" borderId="17" xfId="0" applyFont="1" applyBorder="1" applyAlignment="1" applyProtection="1">
      <alignment horizontal="center"/>
      <protection locked="0"/>
    </xf>
    <xf numFmtId="0" fontId="28" fillId="0" borderId="18" xfId="0" applyFont="1" applyBorder="1" applyAlignment="1" applyProtection="1">
      <alignment horizontal="center"/>
      <protection locked="0"/>
    </xf>
    <xf numFmtId="0" fontId="28" fillId="0" borderId="1" xfId="0" applyFont="1" applyBorder="1" applyAlignment="1" applyProtection="1">
      <alignment horizontal="center"/>
      <protection locked="0"/>
    </xf>
    <xf numFmtId="0" fontId="29" fillId="0" borderId="3" xfId="0" applyFont="1" applyBorder="1" applyAlignment="1" applyProtection="1">
      <alignment horizontal="center" vertical="top" wrapText="1"/>
      <protection locked="0"/>
    </xf>
    <xf numFmtId="0" fontId="28" fillId="0" borderId="1" xfId="0" applyFont="1" applyBorder="1" applyAlignment="1" applyProtection="1">
      <alignment horizontal="left" vertical="top" wrapText="1"/>
      <protection locked="0"/>
    </xf>
    <xf numFmtId="0" fontId="29" fillId="2" borderId="1" xfId="0" applyFont="1" applyFill="1" applyBorder="1" applyAlignment="1" applyProtection="1">
      <alignment horizontal="center" vertical="center" wrapText="1"/>
    </xf>
    <xf numFmtId="0" fontId="28" fillId="2" borderId="1" xfId="0" applyFont="1" applyFill="1" applyBorder="1" applyAlignment="1" applyProtection="1">
      <alignment vertical="center"/>
    </xf>
    <xf numFmtId="0" fontId="29" fillId="3" borderId="1" xfId="0"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28" fillId="0" borderId="3" xfId="0" applyFont="1" applyBorder="1" applyAlignment="1" applyProtection="1">
      <alignment horizontal="center"/>
      <protection locked="0"/>
    </xf>
    <xf numFmtId="0" fontId="29" fillId="2" borderId="7" xfId="0" applyFont="1" applyFill="1" applyBorder="1" applyAlignment="1" applyProtection="1">
      <alignment horizontal="center" wrapText="1"/>
    </xf>
    <xf numFmtId="0" fontId="29" fillId="2" borderId="11" xfId="0" applyFont="1" applyFill="1" applyBorder="1" applyAlignment="1" applyProtection="1">
      <alignment horizontal="center" wrapText="1"/>
    </xf>
    <xf numFmtId="0" fontId="29" fillId="2" borderId="8" xfId="0" applyFont="1" applyFill="1" applyBorder="1" applyAlignment="1" applyProtection="1">
      <alignment horizontal="center" wrapText="1"/>
    </xf>
    <xf numFmtId="0" fontId="18" fillId="0" borderId="1" xfId="0" applyFont="1" applyBorder="1" applyAlignment="1" applyProtection="1">
      <alignment horizontal="center" vertical="center" wrapText="1"/>
    </xf>
    <xf numFmtId="0" fontId="18" fillId="0" borderId="3" xfId="0" applyFont="1" applyBorder="1" applyAlignment="1" applyProtection="1">
      <alignment horizontal="left" vertical="center"/>
    </xf>
    <xf numFmtId="0" fontId="18" fillId="0" borderId="17" xfId="0" applyFont="1" applyBorder="1" applyAlignment="1" applyProtection="1">
      <alignment horizontal="left" vertical="center"/>
    </xf>
    <xf numFmtId="0" fontId="18" fillId="0" borderId="18" xfId="0" applyFont="1" applyBorder="1" applyAlignment="1" applyProtection="1">
      <alignment horizontal="left" vertical="center"/>
    </xf>
    <xf numFmtId="0" fontId="18" fillId="0" borderId="3" xfId="0" applyFont="1" applyBorder="1" applyAlignment="1" applyProtection="1">
      <alignment horizontal="center" vertical="center" wrapText="1"/>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28" fillId="0" borderId="3"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12" xfId="0" applyFont="1" applyBorder="1" applyAlignment="1" applyProtection="1">
      <alignment horizontal="center" vertical="center"/>
    </xf>
    <xf numFmtId="0" fontId="18" fillId="0" borderId="13" xfId="0" applyFont="1" applyBorder="1" applyAlignment="1" applyProtection="1">
      <alignment horizontal="center" vertical="center"/>
    </xf>
    <xf numFmtId="0" fontId="19" fillId="0" borderId="2" xfId="0" applyFont="1" applyBorder="1" applyAlignment="1" applyProtection="1">
      <alignment horizontal="center" vertical="center"/>
      <protection locked="0"/>
    </xf>
    <xf numFmtId="0" fontId="29" fillId="0" borderId="12"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14" fontId="28" fillId="0" borderId="13" xfId="0" applyNumberFormat="1" applyFont="1" applyBorder="1" applyAlignment="1" applyProtection="1">
      <alignment horizontal="center" vertical="center"/>
      <protection locked="0"/>
    </xf>
    <xf numFmtId="0" fontId="28" fillId="0" borderId="12"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18" fillId="0" borderId="12"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1" fontId="19" fillId="0" borderId="13" xfId="0" applyNumberFormat="1" applyFont="1" applyBorder="1" applyAlignment="1" applyProtection="1">
      <alignment horizontal="center" vertical="center" wrapText="1"/>
    </xf>
    <xf numFmtId="1" fontId="19" fillId="0" borderId="12" xfId="0" applyNumberFormat="1" applyFont="1" applyBorder="1" applyAlignment="1" applyProtection="1">
      <alignment horizontal="center" vertical="center" wrapText="1"/>
    </xf>
    <xf numFmtId="1" fontId="19" fillId="0" borderId="10" xfId="0" applyNumberFormat="1" applyFont="1" applyBorder="1" applyAlignment="1" applyProtection="1">
      <alignment horizontal="center" vertical="center" wrapText="1"/>
    </xf>
    <xf numFmtId="0" fontId="28" fillId="0" borderId="4" xfId="0" applyFont="1" applyBorder="1" applyAlignment="1" applyProtection="1">
      <alignment horizontal="center" vertical="center" wrapText="1"/>
      <protection locked="0"/>
    </xf>
    <xf numFmtId="17" fontId="28" fillId="0" borderId="4" xfId="0" applyNumberFormat="1" applyFont="1" applyBorder="1" applyAlignment="1" applyProtection="1">
      <alignment horizontal="center" vertical="center"/>
      <protection locked="0"/>
    </xf>
    <xf numFmtId="1" fontId="28" fillId="0" borderId="0" xfId="0" applyNumberFormat="1" applyFont="1" applyBorder="1" applyAlignment="1" applyProtection="1">
      <alignment horizontal="center" vertical="center"/>
    </xf>
    <xf numFmtId="1" fontId="28" fillId="0" borderId="11" xfId="0" applyNumberFormat="1" applyFont="1" applyBorder="1" applyAlignment="1" applyProtection="1">
      <alignment horizontal="center" vertical="center"/>
    </xf>
    <xf numFmtId="0" fontId="28" fillId="0" borderId="5"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8" xfId="0" applyFont="1" applyBorder="1" applyAlignment="1" applyProtection="1">
      <alignment horizontal="center" vertical="center" wrapText="1"/>
    </xf>
    <xf numFmtId="0" fontId="19" fillId="0" borderId="10" xfId="0" applyFont="1" applyBorder="1" applyAlignment="1" applyProtection="1">
      <alignment horizontal="center" vertical="center" textRotation="90" wrapText="1"/>
      <protection locked="0"/>
    </xf>
    <xf numFmtId="0" fontId="28" fillId="0" borderId="4"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6" xfId="0" applyFont="1" applyFill="1" applyBorder="1" applyAlignment="1" applyProtection="1">
      <alignment horizontal="center" vertical="center" wrapText="1"/>
    </xf>
    <xf numFmtId="0" fontId="27" fillId="2" borderId="8" xfId="0" applyFont="1" applyFill="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8" fillId="0" borderId="12" xfId="0" applyFont="1" applyBorder="1" applyAlignment="1" applyProtection="1">
      <alignment horizontal="center" vertical="center"/>
    </xf>
    <xf numFmtId="14" fontId="28" fillId="0" borderId="4" xfId="0" applyNumberFormat="1" applyFont="1" applyBorder="1" applyAlignment="1" applyProtection="1">
      <alignment horizontal="center" vertical="center"/>
      <protection locked="0"/>
    </xf>
    <xf numFmtId="0" fontId="28" fillId="0" borderId="3"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14" fontId="28" fillId="0" borderId="3" xfId="0" applyNumberFormat="1" applyFont="1" applyBorder="1" applyAlignment="1" applyProtection="1">
      <alignment horizontal="center" vertical="center" wrapText="1"/>
      <protection locked="0"/>
    </xf>
    <xf numFmtId="14" fontId="28" fillId="0" borderId="3"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xf>
    <xf numFmtId="14" fontId="30"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center"/>
    </xf>
    <xf numFmtId="0" fontId="35" fillId="0" borderId="3" xfId="0" applyFont="1" applyBorder="1" applyAlignment="1" applyProtection="1">
      <alignment horizontal="center"/>
    </xf>
    <xf numFmtId="0" fontId="35" fillId="0" borderId="17" xfId="0" applyFont="1" applyBorder="1" applyAlignment="1" applyProtection="1">
      <alignment horizontal="center"/>
    </xf>
    <xf numFmtId="0" fontId="35" fillId="0" borderId="18" xfId="0" applyFont="1" applyBorder="1" applyAlignment="1" applyProtection="1">
      <alignment horizontal="center"/>
    </xf>
    <xf numFmtId="0" fontId="29" fillId="4" borderId="12" xfId="0" applyFont="1" applyFill="1" applyBorder="1" applyAlignment="1" applyProtection="1">
      <alignment horizontal="center" vertical="center"/>
    </xf>
    <xf numFmtId="0" fontId="29" fillId="4" borderId="10" xfId="0" applyFont="1" applyFill="1" applyBorder="1" applyAlignment="1" applyProtection="1">
      <alignment horizontal="center" vertical="center"/>
    </xf>
    <xf numFmtId="0" fontId="29" fillId="0" borderId="4" xfId="0" applyFont="1" applyBorder="1" applyAlignment="1" applyProtection="1">
      <alignment horizontal="center" vertical="center"/>
    </xf>
    <xf numFmtId="0" fontId="29" fillId="0" borderId="9" xfId="0" applyFont="1" applyBorder="1" applyAlignment="1" applyProtection="1">
      <alignment horizontal="center" vertical="center"/>
    </xf>
    <xf numFmtId="0" fontId="29" fillId="0" borderId="5" xfId="0" applyFont="1" applyBorder="1" applyAlignment="1" applyProtection="1">
      <alignment horizontal="center" vertical="center"/>
    </xf>
    <xf numFmtId="0" fontId="29" fillId="0" borderId="2"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0" borderId="7" xfId="0" applyFont="1" applyBorder="1" applyAlignment="1" applyProtection="1">
      <alignment horizontal="center" vertical="center"/>
    </xf>
    <xf numFmtId="0" fontId="29" fillId="0" borderId="11" xfId="0" applyFont="1" applyBorder="1" applyAlignment="1" applyProtection="1">
      <alignment horizontal="center" vertical="center"/>
    </xf>
    <xf numFmtId="0" fontId="29" fillId="0" borderId="8" xfId="0" applyFont="1" applyBorder="1" applyAlignment="1" applyProtection="1">
      <alignment horizontal="center" vertical="center"/>
    </xf>
    <xf numFmtId="0" fontId="18" fillId="4" borderId="13" xfId="0" applyFont="1" applyFill="1" applyBorder="1" applyAlignment="1" applyProtection="1">
      <alignment horizontal="center" vertical="center" wrapText="1"/>
    </xf>
    <xf numFmtId="0" fontId="18" fillId="4" borderId="12" xfId="0" applyFont="1" applyFill="1" applyBorder="1" applyAlignment="1" applyProtection="1">
      <alignment horizontal="center" vertical="center" wrapText="1"/>
    </xf>
    <xf numFmtId="0" fontId="18" fillId="4" borderId="10" xfId="0" applyFont="1" applyFill="1" applyBorder="1" applyAlignment="1" applyProtection="1">
      <alignment horizontal="center" vertical="center" wrapText="1"/>
    </xf>
    <xf numFmtId="0" fontId="29" fillId="0" borderId="10" xfId="0" applyFont="1" applyBorder="1" applyAlignment="1" applyProtection="1">
      <alignment horizontal="center"/>
    </xf>
    <xf numFmtId="0" fontId="29" fillId="0" borderId="10" xfId="0" applyFont="1" applyBorder="1" applyAlignment="1" applyProtection="1">
      <alignment horizontal="center" vertical="center"/>
    </xf>
    <xf numFmtId="0" fontId="29" fillId="0" borderId="1" xfId="0" applyFont="1" applyBorder="1" applyAlignment="1" applyProtection="1">
      <alignment horizontal="center" vertical="center"/>
    </xf>
    <xf numFmtId="0" fontId="18" fillId="4" borderId="10" xfId="0" applyFont="1" applyFill="1" applyBorder="1" applyAlignment="1" applyProtection="1">
      <alignment horizontal="center" vertical="center"/>
    </xf>
    <xf numFmtId="0" fontId="18" fillId="4" borderId="1" xfId="0" applyFont="1" applyFill="1" applyBorder="1" applyAlignment="1" applyProtection="1">
      <alignment horizontal="center" vertical="center"/>
    </xf>
    <xf numFmtId="0" fontId="29" fillId="0" borderId="1" xfId="0" applyFont="1" applyBorder="1" applyAlignment="1" applyProtection="1">
      <alignment horizontal="center" wrapText="1"/>
    </xf>
    <xf numFmtId="0" fontId="29" fillId="0" borderId="13" xfId="0" applyFont="1" applyBorder="1" applyAlignment="1" applyProtection="1">
      <alignment horizontal="center" vertical="center" wrapText="1"/>
      <protection locked="0"/>
    </xf>
    <xf numFmtId="1" fontId="32" fillId="0" borderId="9" xfId="0" applyNumberFormat="1"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9" xfId="0" applyFont="1" applyBorder="1" applyAlignment="1" applyProtection="1">
      <alignment horizontal="center" vertical="center" wrapText="1"/>
    </xf>
    <xf numFmtId="0" fontId="32" fillId="0" borderId="0" xfId="0" applyFont="1" applyBorder="1" applyAlignment="1" applyProtection="1">
      <alignment horizontal="center" vertical="center" wrapText="1"/>
    </xf>
    <xf numFmtId="0" fontId="33" fillId="0" borderId="13" xfId="0" applyFont="1" applyBorder="1" applyAlignment="1" applyProtection="1">
      <alignment horizontal="center" vertical="center" textRotation="90" wrapText="1"/>
      <protection locked="0"/>
    </xf>
    <xf numFmtId="0" fontId="33" fillId="0" borderId="12" xfId="0" applyFont="1" applyBorder="1" applyAlignment="1" applyProtection="1">
      <alignment horizontal="center" vertical="center" textRotation="90" wrapText="1"/>
      <protection locked="0"/>
    </xf>
    <xf numFmtId="0" fontId="39" fillId="2" borderId="9" xfId="0" applyFont="1" applyFill="1" applyBorder="1" applyAlignment="1" applyProtection="1">
      <alignment horizontal="center" vertical="center" wrapText="1"/>
    </xf>
    <xf numFmtId="0" fontId="39" fillId="2" borderId="0"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33" fillId="0" borderId="13" xfId="0" applyFont="1" applyFill="1" applyBorder="1" applyAlignment="1" applyProtection="1">
      <alignment horizontal="center" vertical="center" wrapText="1"/>
      <protection locked="0"/>
    </xf>
    <xf numFmtId="0" fontId="32" fillId="0" borderId="12"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2" fillId="0" borderId="0" xfId="0" applyFont="1" applyAlignment="1" applyProtection="1">
      <alignment horizontal="center" vertical="center"/>
    </xf>
    <xf numFmtId="0" fontId="37" fillId="0" borderId="1" xfId="0" applyFont="1" applyBorder="1" applyAlignment="1" applyProtection="1">
      <alignment horizontal="center" vertical="center"/>
    </xf>
    <xf numFmtId="0" fontId="37" fillId="0" borderId="1" xfId="0" applyFont="1" applyFill="1" applyBorder="1" applyAlignment="1" applyProtection="1">
      <alignment horizontal="center" vertical="center"/>
    </xf>
    <xf numFmtId="0" fontId="37" fillId="0" borderId="13" xfId="0" applyFont="1" applyFill="1" applyBorder="1" applyAlignment="1" applyProtection="1">
      <alignment horizontal="center" vertical="center"/>
    </xf>
    <xf numFmtId="0" fontId="19" fillId="0" borderId="4" xfId="0" applyFont="1" applyBorder="1" applyAlignment="1" applyProtection="1">
      <alignment horizontal="left" vertical="center" wrapText="1"/>
      <protection locked="0"/>
    </xf>
    <xf numFmtId="0" fontId="19" fillId="0" borderId="2" xfId="0" applyFont="1" applyBorder="1" applyAlignment="1" applyProtection="1">
      <alignment horizontal="left" vertical="center" wrapText="1"/>
      <protection locked="0"/>
    </xf>
    <xf numFmtId="14" fontId="28" fillId="0" borderId="4" xfId="0" applyNumberFormat="1" applyFont="1" applyBorder="1" applyAlignment="1" applyProtection="1">
      <alignment horizontal="right" vertical="center" wrapText="1"/>
      <protection locked="0"/>
    </xf>
    <xf numFmtId="0" fontId="28" fillId="0" borderId="2" xfId="0" applyFont="1" applyBorder="1" applyAlignment="1" applyProtection="1">
      <alignment horizontal="right" vertical="center" wrapText="1"/>
      <protection locked="0"/>
    </xf>
    <xf numFmtId="0" fontId="40" fillId="0" borderId="4"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7" xfId="0" applyFont="1" applyBorder="1" applyAlignment="1" applyProtection="1">
      <alignment horizontal="center" vertical="center" wrapText="1"/>
    </xf>
    <xf numFmtId="1" fontId="33" fillId="0" borderId="4" xfId="0" applyNumberFormat="1" applyFont="1" applyBorder="1" applyAlignment="1" applyProtection="1">
      <alignment horizontal="center" vertical="center" wrapText="1"/>
    </xf>
    <xf numFmtId="1" fontId="33" fillId="0" borderId="2" xfId="0" applyNumberFormat="1" applyFont="1" applyBorder="1" applyAlignment="1" applyProtection="1">
      <alignment horizontal="center" vertical="center" wrapText="1"/>
    </xf>
    <xf numFmtId="1" fontId="33" fillId="0" borderId="7" xfId="0" applyNumberFormat="1" applyFont="1" applyBorder="1" applyAlignment="1" applyProtection="1">
      <alignment horizontal="center" vertical="center" wrapText="1"/>
    </xf>
    <xf numFmtId="0" fontId="33" fillId="0" borderId="10" xfId="0" applyFont="1" applyBorder="1" applyAlignment="1" applyProtection="1">
      <alignment horizontal="center" vertical="center"/>
    </xf>
    <xf numFmtId="0" fontId="33" fillId="0" borderId="1" xfId="0" applyFont="1" applyBorder="1" applyAlignment="1" applyProtection="1">
      <alignment horizontal="center" vertical="center"/>
    </xf>
    <xf numFmtId="0" fontId="34"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28" fillId="0" borderId="4"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14" fontId="28" fillId="0" borderId="4" xfId="0" applyNumberFormat="1" applyFont="1" applyBorder="1" applyAlignment="1" applyProtection="1">
      <alignment horizontal="center" vertical="center" wrapText="1"/>
      <protection locked="0"/>
    </xf>
    <xf numFmtId="0" fontId="34" fillId="0" borderId="4"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41" fillId="0" borderId="4" xfId="0" applyFont="1" applyBorder="1" applyAlignment="1" applyProtection="1">
      <alignment horizontal="left" vertical="center" wrapText="1"/>
      <protection locked="0"/>
    </xf>
    <xf numFmtId="0" fontId="41" fillId="0" borderId="2" xfId="0" applyFont="1" applyBorder="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28" fillId="0" borderId="4" xfId="0" applyFont="1" applyBorder="1" applyAlignment="1" applyProtection="1">
      <alignment vertical="center" wrapText="1"/>
      <protection locked="0"/>
    </xf>
    <xf numFmtId="0" fontId="28" fillId="0" borderId="2" xfId="0" applyFont="1" applyBorder="1" applyAlignment="1" applyProtection="1">
      <alignment vertical="center" wrapText="1"/>
      <protection locked="0"/>
    </xf>
    <xf numFmtId="14" fontId="29" fillId="0" borderId="18" xfId="0" applyNumberFormat="1" applyFont="1" applyBorder="1" applyAlignment="1" applyProtection="1">
      <alignment horizontal="center" vertical="top" wrapText="1"/>
      <protection locked="0"/>
    </xf>
    <xf numFmtId="0" fontId="29" fillId="0" borderId="17" xfId="0" applyFont="1" applyBorder="1" applyAlignment="1" applyProtection="1">
      <alignment horizontal="center" vertical="top" wrapText="1"/>
      <protection locked="0"/>
    </xf>
    <xf numFmtId="14" fontId="28" fillId="0" borderId="17" xfId="0" applyNumberFormat="1" applyFont="1" applyBorder="1" applyAlignment="1" applyProtection="1">
      <alignment horizontal="center"/>
      <protection locked="0"/>
    </xf>
    <xf numFmtId="14" fontId="28" fillId="0" borderId="18" xfId="0" applyNumberFormat="1" applyFont="1" applyBorder="1" applyAlignment="1" applyProtection="1">
      <alignment horizontal="center"/>
      <protection locked="0"/>
    </xf>
    <xf numFmtId="0" fontId="31" fillId="0" borderId="3" xfId="0" applyFont="1" applyBorder="1" applyAlignment="1" applyProtection="1">
      <alignment horizontal="left" vertical="top" wrapText="1"/>
      <protection locked="0"/>
    </xf>
    <xf numFmtId="0" fontId="31" fillId="0" borderId="17" xfId="0" applyFont="1" applyBorder="1" applyAlignment="1" applyProtection="1">
      <alignment horizontal="left" vertical="top" wrapText="1"/>
      <protection locked="0"/>
    </xf>
    <xf numFmtId="0" fontId="31" fillId="0" borderId="18" xfId="0" applyFont="1" applyBorder="1" applyAlignment="1" applyProtection="1">
      <alignment horizontal="left" vertical="top" wrapText="1"/>
      <protection locked="0"/>
    </xf>
    <xf numFmtId="0" fontId="29" fillId="2" borderId="3"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2" borderId="18" xfId="0" applyFont="1" applyFill="1" applyBorder="1" applyAlignment="1" applyProtection="1">
      <alignment horizontal="center" vertical="center" wrapText="1"/>
    </xf>
    <xf numFmtId="0" fontId="29" fillId="3" borderId="3" xfId="0" applyFont="1" applyFill="1" applyBorder="1" applyAlignment="1" applyProtection="1">
      <alignment horizontal="center" vertical="center" wrapText="1"/>
    </xf>
    <xf numFmtId="0" fontId="29" fillId="3" borderId="18" xfId="0" applyFont="1" applyFill="1" applyBorder="1" applyAlignment="1" applyProtection="1">
      <alignment horizontal="center" vertical="center" wrapText="1"/>
    </xf>
    <xf numFmtId="0" fontId="29" fillId="3" borderId="17" xfId="0" applyFont="1" applyFill="1" applyBorder="1" applyAlignment="1" applyProtection="1">
      <alignment horizontal="center" vertical="center" wrapText="1"/>
    </xf>
    <xf numFmtId="0" fontId="29" fillId="2" borderId="3" xfId="0" applyFont="1" applyFill="1" applyBorder="1" applyAlignment="1" applyProtection="1">
      <alignment horizontal="center" wrapText="1"/>
    </xf>
    <xf numFmtId="0" fontId="29" fillId="2" borderId="17" xfId="0" applyFont="1" applyFill="1" applyBorder="1" applyAlignment="1" applyProtection="1">
      <alignment horizontal="center" wrapText="1"/>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42" fillId="0" borderId="1" xfId="1" applyBorder="1" applyAlignment="1" applyProtection="1">
      <alignment horizontal="center" vertical="center"/>
    </xf>
    <xf numFmtId="0" fontId="18" fillId="0" borderId="3" xfId="0" applyFont="1" applyBorder="1" applyAlignment="1" applyProtection="1">
      <alignment horizontal="left" vertical="center" wrapText="1"/>
    </xf>
    <xf numFmtId="0" fontId="18" fillId="0" borderId="17" xfId="0" applyFont="1" applyBorder="1" applyAlignment="1" applyProtection="1">
      <alignment horizontal="left" vertical="center" wrapText="1"/>
    </xf>
    <xf numFmtId="0" fontId="18" fillId="0" borderId="18" xfId="0" applyFont="1" applyBorder="1" applyAlignment="1" applyProtection="1">
      <alignment horizontal="left" vertical="center" wrapText="1"/>
    </xf>
    <xf numFmtId="0" fontId="29" fillId="3" borderId="1" xfId="0" applyFont="1" applyFill="1" applyBorder="1" applyAlignment="1" applyProtection="1">
      <alignment horizontal="left" vertical="center"/>
      <protection locked="0"/>
    </xf>
    <xf numFmtId="15"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8" fillId="3" borderId="1" xfId="0" applyFont="1" applyFill="1" applyBorder="1" applyAlignment="1" applyProtection="1">
      <alignment horizontal="center"/>
    </xf>
    <xf numFmtId="0" fontId="29" fillId="0" borderId="3" xfId="0" applyFont="1" applyBorder="1" applyAlignment="1" applyProtection="1">
      <alignment horizontal="center"/>
    </xf>
    <xf numFmtId="0" fontId="29" fillId="0" borderId="17" xfId="0" applyFont="1" applyBorder="1" applyAlignment="1" applyProtection="1">
      <alignment horizontal="center"/>
    </xf>
    <xf numFmtId="0" fontId="29" fillId="0" borderId="18" xfId="0" applyFont="1" applyBorder="1" applyAlignment="1" applyProtection="1">
      <alignment horizontal="center"/>
    </xf>
    <xf numFmtId="0" fontId="29" fillId="0" borderId="1" xfId="0" applyFont="1" applyBorder="1" applyAlignment="1" applyProtection="1">
      <alignment horizontal="center" vertical="center" wrapText="1"/>
      <protection locked="0"/>
    </xf>
    <xf numFmtId="0" fontId="28" fillId="0" borderId="1" xfId="0" applyFont="1" applyBorder="1" applyAlignment="1" applyProtection="1">
      <alignment horizontal="left" vertical="top"/>
      <protection locked="0"/>
    </xf>
    <xf numFmtId="0" fontId="28" fillId="0" borderId="13" xfId="0" applyFont="1" applyBorder="1" applyAlignment="1" applyProtection="1">
      <alignment horizontal="left" vertical="top"/>
      <protection locked="0"/>
    </xf>
    <xf numFmtId="0" fontId="19" fillId="0" borderId="10" xfId="0" applyFont="1" applyBorder="1" applyAlignment="1" applyProtection="1">
      <alignment horizontal="center" vertical="center"/>
    </xf>
    <xf numFmtId="15" fontId="28" fillId="0" borderId="4" xfId="0" applyNumberFormat="1" applyFont="1" applyBorder="1" applyAlignment="1" applyProtection="1">
      <alignment horizontal="center" vertical="center"/>
      <protection locked="0"/>
    </xf>
    <xf numFmtId="0" fontId="28" fillId="0" borderId="1" xfId="0" applyFont="1" applyBorder="1" applyAlignment="1" applyProtection="1"/>
    <xf numFmtId="0" fontId="19" fillId="0" borderId="3"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14" fontId="19" fillId="0" borderId="3" xfId="0" applyNumberFormat="1"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top"/>
    </xf>
    <xf numFmtId="0" fontId="18" fillId="0" borderId="1" xfId="0" applyFont="1" applyBorder="1" applyAlignment="1" applyProtection="1">
      <alignment horizontal="center" vertical="top"/>
    </xf>
  </cellXfs>
  <cellStyles count="2">
    <cellStyle name="Hipervínculo" xfId="1" builtinId="8"/>
    <cellStyle name="Normal" xfId="0" builtinId="0"/>
  </cellStyles>
  <dxfs count="192">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xmlns=""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xmlns=""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xmlns=""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xmlns=""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xmlns=""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xmlns=""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xmlns=""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xmlns=""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xmlns=""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xmlns=""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xmlns=""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xmlns=""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xmlns=""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xmlns=""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xmlns=""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xmlns=""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46</xdr:row>
      <xdr:rowOff>0</xdr:rowOff>
    </xdr:from>
    <xdr:to>
      <xdr:col>9</xdr:col>
      <xdr:colOff>2968625</xdr:colOff>
      <xdr:row>46</xdr:row>
      <xdr:rowOff>0</xdr:rowOff>
    </xdr:to>
    <xdr:cxnSp macro="">
      <xdr:nvCxnSpPr>
        <xdr:cNvPr id="3" name="Conector recto 46">
          <a:extLst>
            <a:ext uri="{FF2B5EF4-FFF2-40B4-BE49-F238E27FC236}">
              <a16:creationId xmlns="" xmlns:a16="http://schemas.microsoft.com/office/drawing/2014/main" id="{980E99A7-8F63-4A22-98A0-E521D766FBAD}"/>
            </a:ext>
          </a:extLst>
        </xdr:cNvPr>
        <xdr:cNvCxnSpPr/>
      </xdr:nvCxnSpPr>
      <xdr:spPr>
        <a:xfrm>
          <a:off x="12687300" y="265938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47</xdr:row>
      <xdr:rowOff>1</xdr:rowOff>
    </xdr:from>
    <xdr:to>
      <xdr:col>10</xdr:col>
      <xdr:colOff>0</xdr:colOff>
      <xdr:row>47</xdr:row>
      <xdr:rowOff>15875</xdr:rowOff>
    </xdr:to>
    <xdr:cxnSp macro="">
      <xdr:nvCxnSpPr>
        <xdr:cNvPr id="4" name="Conector recto 54">
          <a:extLst>
            <a:ext uri="{FF2B5EF4-FFF2-40B4-BE49-F238E27FC236}">
              <a16:creationId xmlns="" xmlns:a16="http://schemas.microsoft.com/office/drawing/2014/main" id="{6D5EF26F-C983-4849-9927-749021DF866D}"/>
            </a:ext>
          </a:extLst>
        </xdr:cNvPr>
        <xdr:cNvCxnSpPr/>
      </xdr:nvCxnSpPr>
      <xdr:spPr>
        <a:xfrm flipV="1">
          <a:off x="12687300" y="270224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33</xdr:row>
      <xdr:rowOff>0</xdr:rowOff>
    </xdr:from>
    <xdr:to>
      <xdr:col>9</xdr:col>
      <xdr:colOff>2968625</xdr:colOff>
      <xdr:row>33</xdr:row>
      <xdr:rowOff>0</xdr:rowOff>
    </xdr:to>
    <xdr:cxnSp macro="">
      <xdr:nvCxnSpPr>
        <xdr:cNvPr id="3" name="Conector recto 46">
          <a:extLst>
            <a:ext uri="{FF2B5EF4-FFF2-40B4-BE49-F238E27FC236}">
              <a16:creationId xmlns="" xmlns:a16="http://schemas.microsoft.com/office/drawing/2014/main" id="{980E99A7-8F63-4A22-98A0-E521D766FBAD}"/>
            </a:ext>
          </a:extLst>
        </xdr:cNvPr>
        <xdr:cNvCxnSpPr/>
      </xdr:nvCxnSpPr>
      <xdr:spPr>
        <a:xfrm>
          <a:off x="10953750" y="151638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34</xdr:row>
      <xdr:rowOff>1</xdr:rowOff>
    </xdr:from>
    <xdr:to>
      <xdr:col>10</xdr:col>
      <xdr:colOff>0</xdr:colOff>
      <xdr:row>34</xdr:row>
      <xdr:rowOff>15875</xdr:rowOff>
    </xdr:to>
    <xdr:cxnSp macro="">
      <xdr:nvCxnSpPr>
        <xdr:cNvPr id="4" name="Conector recto 54">
          <a:extLst>
            <a:ext uri="{FF2B5EF4-FFF2-40B4-BE49-F238E27FC236}">
              <a16:creationId xmlns="" xmlns:a16="http://schemas.microsoft.com/office/drawing/2014/main" id="{6D5EF26F-C983-4849-9927-749021DF866D}"/>
            </a:ext>
          </a:extLst>
        </xdr:cNvPr>
        <xdr:cNvCxnSpPr/>
      </xdr:nvCxnSpPr>
      <xdr:spPr>
        <a:xfrm flipV="1">
          <a:off x="10953750" y="155924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29</xdr:col>
      <xdr:colOff>71436</xdr:colOff>
      <xdr:row>5</xdr:row>
      <xdr:rowOff>174625</xdr:rowOff>
    </xdr:to>
    <xdr:grpSp>
      <xdr:nvGrpSpPr>
        <xdr:cNvPr id="2" name="Group 4">
          <a:extLst>
            <a:ext uri="{FF2B5EF4-FFF2-40B4-BE49-F238E27FC236}">
              <a16:creationId xmlns="" xmlns:a16="http://schemas.microsoft.com/office/drawing/2014/main" id="{00000000-0008-0000-0300-000002000000}"/>
            </a:ext>
          </a:extLst>
        </xdr:cNvPr>
        <xdr:cNvGrpSpPr>
          <a:grpSpLocks/>
        </xdr:cNvGrpSpPr>
      </xdr:nvGrpSpPr>
      <xdr:grpSpPr bwMode="auto">
        <a:xfrm>
          <a:off x="0" y="31750"/>
          <a:ext cx="32885061" cy="936625"/>
          <a:chOff x="-8" y="0"/>
          <a:chExt cx="1382" cy="136"/>
        </a:xfrm>
      </xdr:grpSpPr>
      <xdr:sp macro="" textlink="">
        <xdr:nvSpPr>
          <xdr:cNvPr id="3" name="1 CuadroTexto">
            <a:extLst>
              <a:ext uri="{FF2B5EF4-FFF2-40B4-BE49-F238E27FC236}">
                <a16:creationId xmlns=""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400" b="1" i="0" strike="noStrike">
                <a:solidFill>
                  <a:srgbClr val="000000"/>
                </a:solidFill>
                <a:latin typeface="Times New Roman"/>
                <a:cs typeface="Times New Roman"/>
              </a:rPr>
              <a:t>GESTIÓN</a:t>
            </a:r>
            <a:r>
              <a:rPr lang="es-ES" sz="1400" b="1" i="0" strike="noStrike" baseline="0">
                <a:solidFill>
                  <a:srgbClr val="000000"/>
                </a:solidFill>
                <a:latin typeface="Times New Roman"/>
                <a:cs typeface="Times New Roman"/>
              </a:rPr>
              <a:t> DE MEJORAMIENTO</a:t>
            </a:r>
            <a:endParaRPr lang="es-ES" sz="14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2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06</a:t>
            </a:r>
          </a:p>
        </xdr:txBody>
      </xdr:sp>
      <xdr:sp macro="" textlink="">
        <xdr:nvSpPr>
          <xdr:cNvPr id="14" name="18 CuadroTexto">
            <a:extLst>
              <a:ext uri="{FF2B5EF4-FFF2-40B4-BE49-F238E27FC236}">
                <a16:creationId xmlns=""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10/10/2017</a:t>
            </a:r>
          </a:p>
        </xdr:txBody>
      </xdr:sp>
    </xdr:grpSp>
    <xdr:clientData/>
  </xdr:twoCellAnchor>
  <xdr:twoCellAnchor editAs="oneCell">
    <xdr:from>
      <xdr:col>0</xdr:col>
      <xdr:colOff>1226484</xdr:colOff>
      <xdr:row>0</xdr:row>
      <xdr:rowOff>79375</xdr:rowOff>
    </xdr:from>
    <xdr:to>
      <xdr:col>1</xdr:col>
      <xdr:colOff>852625</xdr:colOff>
      <xdr:row>5</xdr:row>
      <xdr:rowOff>180292</xdr:rowOff>
    </xdr:to>
    <xdr:pic>
      <xdr:nvPicPr>
        <xdr:cNvPr id="16"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2491" cy="1053417"/>
        </a:xfrm>
        <a:prstGeom prst="rect">
          <a:avLst/>
        </a:prstGeom>
      </xdr:spPr>
    </xdr:pic>
    <xdr:clientData/>
  </xdr:twoCellAnchor>
  <xdr:twoCellAnchor>
    <xdr:from>
      <xdr:col>9</xdr:col>
      <xdr:colOff>1397000</xdr:colOff>
      <xdr:row>54</xdr:row>
      <xdr:rowOff>0</xdr:rowOff>
    </xdr:from>
    <xdr:to>
      <xdr:col>9</xdr:col>
      <xdr:colOff>2968625</xdr:colOff>
      <xdr:row>54</xdr:row>
      <xdr:rowOff>0</xdr:rowOff>
    </xdr:to>
    <xdr:cxnSp macro="">
      <xdr:nvCxnSpPr>
        <xdr:cNvPr id="17" name="Conector recto 46">
          <a:extLst>
            <a:ext uri="{FF2B5EF4-FFF2-40B4-BE49-F238E27FC236}">
              <a16:creationId xmlns="" xmlns:a16="http://schemas.microsoft.com/office/drawing/2014/main" id="{BB4D939D-1ECF-4801-9F54-C6531F664285}"/>
            </a:ext>
          </a:extLst>
        </xdr:cNvPr>
        <xdr:cNvCxnSpPr/>
      </xdr:nvCxnSpPr>
      <xdr:spPr>
        <a:xfrm>
          <a:off x="12125325" y="280130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55</xdr:row>
      <xdr:rowOff>1</xdr:rowOff>
    </xdr:from>
    <xdr:to>
      <xdr:col>10</xdr:col>
      <xdr:colOff>0</xdr:colOff>
      <xdr:row>55</xdr:row>
      <xdr:rowOff>15875</xdr:rowOff>
    </xdr:to>
    <xdr:cxnSp macro="">
      <xdr:nvCxnSpPr>
        <xdr:cNvPr id="18" name="Conector recto 54">
          <a:extLst>
            <a:ext uri="{FF2B5EF4-FFF2-40B4-BE49-F238E27FC236}">
              <a16:creationId xmlns="" xmlns:a16="http://schemas.microsoft.com/office/drawing/2014/main" id="{E0BB7741-EB81-4A1E-BB70-D946523EAD08}"/>
            </a:ext>
          </a:extLst>
        </xdr:cNvPr>
        <xdr:cNvCxnSpPr/>
      </xdr:nvCxnSpPr>
      <xdr:spPr>
        <a:xfrm flipV="1">
          <a:off x="12125325" y="2832735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519545</xdr:colOff>
      <xdr:row>6</xdr:row>
      <xdr:rowOff>38100</xdr:rowOff>
    </xdr:to>
    <xdr:grpSp>
      <xdr:nvGrpSpPr>
        <xdr:cNvPr id="2" name="Group 4">
          <a:extLst>
            <a:ext uri="{FF2B5EF4-FFF2-40B4-BE49-F238E27FC236}">
              <a16:creationId xmlns:a16="http://schemas.microsoft.com/office/drawing/2014/main" xmlns="" id="{00000000-0008-0000-0300-000002000000}"/>
            </a:ext>
          </a:extLst>
        </xdr:cNvPr>
        <xdr:cNvGrpSpPr>
          <a:grpSpLocks/>
        </xdr:cNvGrpSpPr>
      </xdr:nvGrpSpPr>
      <xdr:grpSpPr bwMode="auto">
        <a:xfrm>
          <a:off x="0" y="31750"/>
          <a:ext cx="30580445" cy="1187450"/>
          <a:chOff x="-8" y="0"/>
          <a:chExt cx="1382" cy="136"/>
        </a:xfrm>
      </xdr:grpSpPr>
      <xdr:sp macro="" textlink="">
        <xdr:nvSpPr>
          <xdr:cNvPr id="3" name="1 CuadroTexto">
            <a:extLst>
              <a:ext uri="{FF2B5EF4-FFF2-40B4-BE49-F238E27FC236}">
                <a16:creationId xmlns:a16="http://schemas.microsoft.com/office/drawing/2014/main" xmlns=""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xmlns=""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xmlns=""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xmlns=""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xmlns=""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xmlns=""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xmlns=""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xmlns=""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xmlns=""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xmlns=""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xmlns=""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06</a:t>
            </a:r>
          </a:p>
        </xdr:txBody>
      </xdr:sp>
      <xdr:sp macro="" textlink="">
        <xdr:nvSpPr>
          <xdr:cNvPr id="14" name="18 CuadroTexto">
            <a:extLst>
              <a:ext uri="{FF2B5EF4-FFF2-40B4-BE49-F238E27FC236}">
                <a16:creationId xmlns:a16="http://schemas.microsoft.com/office/drawing/2014/main" xmlns=""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xmlns=""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10/10/2017</a:t>
            </a:r>
          </a:p>
        </xdr:txBody>
      </xdr:sp>
    </xdr:grpSp>
    <xdr:clientData/>
  </xdr:twoCellAnchor>
  <xdr:twoCellAnchor editAs="oneCell">
    <xdr:from>
      <xdr:col>0</xdr:col>
      <xdr:colOff>1226484</xdr:colOff>
      <xdr:row>0</xdr:row>
      <xdr:rowOff>79375</xdr:rowOff>
    </xdr:from>
    <xdr:to>
      <xdr:col>1</xdr:col>
      <xdr:colOff>622181</xdr:colOff>
      <xdr:row>5</xdr:row>
      <xdr:rowOff>180292</xdr:rowOff>
    </xdr:to>
    <xdr:pic>
      <xdr:nvPicPr>
        <xdr:cNvPr id="16" name="Imagen 16">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ERIFICADOS/2DO%20SEGUIMIENTO%20MEJORAMIENTO%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ulyg\Downloads\009%20MAPA%20DE%20RIESGOS%20DE%20GESTI&#211;N%20E-MEJ-FT-00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FORMATO"/>
      <sheetName val="HV1"/>
      <sheetName val="HV2"/>
      <sheetName val="HV3"/>
      <sheetName val="HV4"/>
      <sheetName val="HV5"/>
      <sheetName val="Convenciones"/>
    </sheetNames>
    <sheetDataSet>
      <sheetData sheetId="0"/>
      <sheetData sheetId="1"/>
      <sheetData sheetId="2"/>
      <sheetData sheetId="3"/>
      <sheetData sheetId="4"/>
      <sheetData sheetId="5"/>
      <sheetData sheetId="6"/>
      <sheetData sheetId="7">
        <row r="2">
          <cell r="C2" t="str">
            <v>(1) INSIGNIFICANTE</v>
          </cell>
          <cell r="D2" t="str">
            <v>(1) RARA VEZ</v>
          </cell>
        </row>
        <row r="3">
          <cell r="C3" t="str">
            <v>(2) MENOR</v>
          </cell>
          <cell r="D3" t="str">
            <v>(2) IMPROBABLE</v>
          </cell>
        </row>
        <row r="4">
          <cell r="C4" t="str">
            <v>(3) MODERADO</v>
          </cell>
          <cell r="D4" t="str">
            <v>(3) POSIBLE</v>
          </cell>
        </row>
        <row r="5">
          <cell r="C5" t="str">
            <v>(4) MAYOR</v>
          </cell>
          <cell r="D5" t="str">
            <v>(4) PROBABLE</v>
          </cell>
        </row>
        <row r="6">
          <cell r="C6" t="str">
            <v>(5) CATASTRÓFICO</v>
          </cell>
          <cell r="D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FORMATO"/>
      <sheetName val="INSTRUCTIVO DE DILIGENCIAMIENTO"/>
    </sheetNames>
    <sheetDataSet>
      <sheetData sheetId="0" refreshError="1"/>
      <sheetData sheetId="1" refreshError="1">
        <row r="5">
          <cell r="U5">
            <v>0</v>
          </cell>
          <cell r="X5">
            <v>0</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Stellar@idipron.gov.co"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98" t="s">
        <v>53</v>
      </c>
      <c r="B7" s="199"/>
      <c r="C7" s="199"/>
      <c r="D7" s="200"/>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118" t="s">
        <v>0</v>
      </c>
      <c r="XEU7" s="119"/>
    </row>
    <row r="8" spans="1:34 16374:16377" x14ac:dyDescent="0.25">
      <c r="A8" s="156" t="s">
        <v>52</v>
      </c>
      <c r="B8" s="156"/>
      <c r="C8" s="156"/>
      <c r="D8" s="156"/>
      <c r="E8" s="156" t="s">
        <v>21</v>
      </c>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211" t="s">
        <v>27</v>
      </c>
      <c r="AF8" s="213" t="s">
        <v>38</v>
      </c>
      <c r="AG8" s="214"/>
      <c r="AH8" s="215"/>
      <c r="XET8" s="118" t="s">
        <v>2</v>
      </c>
      <c r="XEU8" s="119"/>
    </row>
    <row r="9" spans="1:34 16374:16377" x14ac:dyDescent="0.25">
      <c r="A9" s="159" t="s">
        <v>39</v>
      </c>
      <c r="B9" s="161" t="s">
        <v>40</v>
      </c>
      <c r="C9" s="161" t="s">
        <v>41</v>
      </c>
      <c r="D9" s="163" t="s">
        <v>42</v>
      </c>
      <c r="E9" s="156" t="s">
        <v>22</v>
      </c>
      <c r="F9" s="156"/>
      <c r="G9" s="156"/>
      <c r="H9" s="156"/>
      <c r="I9" s="156"/>
      <c r="J9" s="156"/>
      <c r="K9" s="233" t="s">
        <v>25</v>
      </c>
      <c r="L9" s="156" t="s">
        <v>24</v>
      </c>
      <c r="M9" s="156"/>
      <c r="N9" s="156"/>
      <c r="O9" s="156"/>
      <c r="P9" s="156"/>
      <c r="Q9" s="156"/>
      <c r="R9" s="156"/>
      <c r="S9" s="156"/>
      <c r="T9" s="156"/>
      <c r="U9" s="156"/>
      <c r="V9" s="156"/>
      <c r="W9" s="156"/>
      <c r="X9" s="156"/>
      <c r="Y9" s="156"/>
      <c r="Z9" s="156"/>
      <c r="AA9" s="156"/>
      <c r="AB9" s="156"/>
      <c r="AC9" s="156"/>
      <c r="AD9" s="156"/>
      <c r="AE9" s="212"/>
      <c r="AF9" s="216"/>
      <c r="AG9" s="217"/>
      <c r="AH9" s="218"/>
      <c r="XET9" s="7" t="s">
        <v>18</v>
      </c>
      <c r="XEU9" s="7" t="s">
        <v>20</v>
      </c>
      <c r="XEV9" s="7" t="s">
        <v>19</v>
      </c>
    </row>
    <row r="10" spans="1:34 16374:16377" ht="15" customHeight="1" x14ac:dyDescent="0.25">
      <c r="A10" s="159"/>
      <c r="B10" s="161"/>
      <c r="C10" s="161"/>
      <c r="D10" s="163"/>
      <c r="E10" s="170" t="s">
        <v>43</v>
      </c>
      <c r="F10" s="170"/>
      <c r="G10" s="170"/>
      <c r="H10" s="170"/>
      <c r="I10" s="170"/>
      <c r="J10" s="170"/>
      <c r="K10" s="234"/>
      <c r="L10" s="139" t="s">
        <v>54</v>
      </c>
      <c r="M10" s="144" t="s">
        <v>23</v>
      </c>
      <c r="N10" s="8"/>
      <c r="O10" s="9"/>
      <c r="P10" s="9"/>
      <c r="Q10" s="9"/>
      <c r="R10" s="9"/>
      <c r="S10" s="9"/>
      <c r="T10" s="9"/>
      <c r="U10" s="224" t="s">
        <v>45</v>
      </c>
      <c r="V10" s="151" t="s">
        <v>44</v>
      </c>
      <c r="W10" s="152"/>
      <c r="X10" s="152"/>
      <c r="Y10" s="152"/>
      <c r="Z10" s="152"/>
      <c r="AA10" s="153"/>
      <c r="AB10" s="138" t="s">
        <v>49</v>
      </c>
      <c r="AC10" s="138"/>
      <c r="AD10" s="138"/>
      <c r="AE10" s="212"/>
      <c r="AF10" s="219"/>
      <c r="AG10" s="220"/>
      <c r="AH10" s="221"/>
      <c r="XET10" s="5">
        <v>5</v>
      </c>
      <c r="XEU10" s="5">
        <v>10</v>
      </c>
      <c r="XEV10" s="5">
        <v>20</v>
      </c>
    </row>
    <row r="11" spans="1:34 16374:16377" ht="32.25" customHeight="1" x14ac:dyDescent="0.25">
      <c r="A11" s="160"/>
      <c r="B11" s="162"/>
      <c r="C11" s="162"/>
      <c r="D11" s="164"/>
      <c r="E11" s="10" t="s">
        <v>8</v>
      </c>
      <c r="F11" s="11"/>
      <c r="G11" s="10" t="s">
        <v>9</v>
      </c>
      <c r="H11" s="11"/>
      <c r="I11" s="11"/>
      <c r="J11" s="12" t="s">
        <v>10</v>
      </c>
      <c r="K11" s="235"/>
      <c r="L11" s="140"/>
      <c r="M11" s="145"/>
      <c r="N11" s="13"/>
      <c r="O11" s="13"/>
      <c r="P11" s="13"/>
      <c r="Q11" s="13"/>
      <c r="R11" s="13"/>
      <c r="S11" s="13"/>
      <c r="T11" s="13"/>
      <c r="U11" s="225"/>
      <c r="V11" s="34" t="s">
        <v>8</v>
      </c>
      <c r="W11" s="14"/>
      <c r="X11" s="15" t="s">
        <v>9</v>
      </c>
      <c r="Y11" s="16"/>
      <c r="Z11" s="13"/>
      <c r="AA11" s="17" t="s">
        <v>10</v>
      </c>
      <c r="AB11" s="32" t="s">
        <v>46</v>
      </c>
      <c r="AC11" s="21" t="s">
        <v>47</v>
      </c>
      <c r="AD11" s="21" t="s">
        <v>48</v>
      </c>
      <c r="AE11" s="139"/>
      <c r="AF11" s="33" t="s">
        <v>47</v>
      </c>
      <c r="AG11" s="35" t="s">
        <v>50</v>
      </c>
      <c r="AH11" s="33" t="s">
        <v>51</v>
      </c>
      <c r="XET11" s="5" t="s">
        <v>11</v>
      </c>
      <c r="XEU11" s="5" t="s">
        <v>12</v>
      </c>
      <c r="XEV11" s="5" t="s">
        <v>9</v>
      </c>
      <c r="XEW11" s="5" t="s">
        <v>8</v>
      </c>
    </row>
    <row r="12" spans="1:34 16374:16377" ht="50.25" customHeight="1" x14ac:dyDescent="0.25">
      <c r="A12" s="157"/>
      <c r="B12" s="172"/>
      <c r="C12" s="193"/>
      <c r="D12" s="227"/>
      <c r="E12" s="167" t="s">
        <v>15</v>
      </c>
      <c r="F12" s="120" t="str">
        <f>IF(E12="(1) RARA VEZ","1", IF(E12="(2) IMPROBABLE","2",IF(E12="(3) POSIBLE","3",IF(E12="(4) PROBABLE","4",IF(E12="(5) CASI SEGURO","5","")))))</f>
        <v>3</v>
      </c>
      <c r="G12" s="146" t="s">
        <v>19</v>
      </c>
      <c r="H12" s="122" t="str">
        <f>IF(G12="(5) MODERADO","5", IF(G12="(10) MAYOR","10",IF(G12="(20) CATASTROFICO","20","")))</f>
        <v>20</v>
      </c>
      <c r="I12" s="155">
        <f>F12*H12</f>
        <v>60</v>
      </c>
      <c r="J12" s="169">
        <f>+I12</f>
        <v>60</v>
      </c>
      <c r="K12" s="175"/>
      <c r="L12" s="22" t="s">
        <v>6</v>
      </c>
      <c r="M12" s="20" t="s">
        <v>11</v>
      </c>
      <c r="N12" s="18">
        <f>IF(M12="SÍ",15,"0")</f>
        <v>15</v>
      </c>
      <c r="O12" s="154">
        <f>SUM(N12:N18)</f>
        <v>70</v>
      </c>
      <c r="P12" s="126">
        <f>IF(AND($O12&gt;=0,$O12&lt;=50),0,IF(AND($O12&gt;50,$O12&lt;=75),1,IF(AND($O12&gt;75,$O12&lt;=100),2,"")))</f>
        <v>1</v>
      </c>
      <c r="Q12" s="126">
        <f>$F12-$P12</f>
        <v>2</v>
      </c>
      <c r="R12" s="130">
        <f>IF($Q12&lt;=0,1,$Q12)</f>
        <v>2</v>
      </c>
      <c r="S12" s="126">
        <f>$H12-$P12</f>
        <v>19</v>
      </c>
      <c r="T12" s="130">
        <f>IF($S12=19,10,IF($S12=18,5,IF($S12=9,5,IF($S12=8,5,H12))))</f>
        <v>10</v>
      </c>
      <c r="U12" s="128" t="s">
        <v>8</v>
      </c>
      <c r="V12" s="141" t="str">
        <f>IF(AND($U12="PROBABILIDAD",$R12=1),$XET$6,IF(AND($U12="PROBABILIDAD",$R12=2),$XET$5,IF(AND($U12="PROBABILIDAD",$R12=3),$XET$4,IF(AND($U12="PROBABILIDAD",$R12=4),$XET$3,IF(AND($U12="PROBABILIDAD",$R12=5),$XET$2,$E12)))))</f>
        <v>(2) IMPROBABLE</v>
      </c>
      <c r="W12" s="134">
        <f>IF($U12="PROBABILIDAD",$R12,$F12)</f>
        <v>2</v>
      </c>
      <c r="X12" s="148" t="str">
        <f>IF(AND($U12="IMPACTO",$S12=18),$XET$9,IF(AND($U12="IMPACTO",$S12=19),$XEU$9,IF(AND($U12="IMPACTO",$S12=20),$XEV$9,IF(AND($U12="IMPACTO",$S12&lt;10),$XET$9,$G12))))</f>
        <v>(20) CATASTROFICO</v>
      </c>
      <c r="Y12" s="137" t="str">
        <f>IF($U12="IMPACTO",$T12,$H12)</f>
        <v>20</v>
      </c>
      <c r="Z12" s="122">
        <f>$W12*$Y12</f>
        <v>40</v>
      </c>
      <c r="AA12" s="132">
        <f>$Z12</f>
        <v>40</v>
      </c>
      <c r="AB12" s="175"/>
      <c r="AC12" s="175"/>
      <c r="AD12" s="175"/>
      <c r="AE12" s="175"/>
      <c r="AF12" s="175"/>
      <c r="AG12" s="175"/>
      <c r="AH12" s="222"/>
    </row>
    <row r="13" spans="1:34 16374:16377" ht="48" customHeight="1" x14ac:dyDescent="0.25">
      <c r="A13" s="157"/>
      <c r="B13" s="173"/>
      <c r="C13" s="193"/>
      <c r="D13" s="228"/>
      <c r="E13" s="167"/>
      <c r="F13" s="120"/>
      <c r="G13" s="146"/>
      <c r="H13" s="122"/>
      <c r="I13" s="155"/>
      <c r="J13" s="169"/>
      <c r="K13" s="176"/>
      <c r="L13" s="23" t="s">
        <v>7</v>
      </c>
      <c r="M13" s="20" t="s">
        <v>11</v>
      </c>
      <c r="N13" s="19">
        <f>IF(M13="SÍ",5,"0")</f>
        <v>5</v>
      </c>
      <c r="O13" s="155"/>
      <c r="P13" s="127"/>
      <c r="Q13" s="127"/>
      <c r="R13" s="131"/>
      <c r="S13" s="127"/>
      <c r="T13" s="131"/>
      <c r="U13" s="129"/>
      <c r="V13" s="142"/>
      <c r="W13" s="135"/>
      <c r="X13" s="149"/>
      <c r="Y13" s="137"/>
      <c r="Z13" s="122"/>
      <c r="AA13" s="133"/>
      <c r="AB13" s="176"/>
      <c r="AC13" s="176"/>
      <c r="AD13" s="176"/>
      <c r="AE13" s="176"/>
      <c r="AF13" s="176"/>
      <c r="AG13" s="176"/>
      <c r="AH13" s="223"/>
    </row>
    <row r="14" spans="1:34 16374:16377" ht="33" customHeight="1" x14ac:dyDescent="0.25">
      <c r="A14" s="157"/>
      <c r="B14" s="173"/>
      <c r="C14" s="193"/>
      <c r="D14" s="228"/>
      <c r="E14" s="167"/>
      <c r="F14" s="120"/>
      <c r="G14" s="146"/>
      <c r="H14" s="122"/>
      <c r="I14" s="155"/>
      <c r="J14" s="123" t="str">
        <f>IF(AND(I12&gt;=5,I12&lt;=10),"BAJA",IF(AND(I12&gt;=15,I12&lt;=25),"MODERADA",IF(AND(I12&gt;=30,I12&lt;=50),"ALTA",IF(AND(I12&gt;=60,I12&lt;=100),"EXTREMA",""))))</f>
        <v>EXTREMA</v>
      </c>
      <c r="K14" s="176"/>
      <c r="L14" s="24" t="s">
        <v>3</v>
      </c>
      <c r="M14" s="20" t="s">
        <v>11</v>
      </c>
      <c r="N14" s="19">
        <f>IF(M14="SÍ",15,"0")</f>
        <v>15</v>
      </c>
      <c r="O14" s="155"/>
      <c r="P14" s="127"/>
      <c r="Q14" s="127"/>
      <c r="R14" s="131"/>
      <c r="S14" s="127"/>
      <c r="T14" s="131"/>
      <c r="U14" s="129"/>
      <c r="V14" s="142"/>
      <c r="W14" s="135"/>
      <c r="X14" s="149"/>
      <c r="Y14" s="137"/>
      <c r="Z14" s="122"/>
      <c r="AA14" s="125" t="str">
        <f>IF(AND($Z12&gt;=5,$Z12&lt;=10),"BAJA",IF(AND($Z12&gt;=15,$Z12&lt;=25),"MODERADA",IF(AND($Z12&gt;=30,$Z12&lt;=50),"ALTA",IF(AND($Z12&gt;=60,$Z12&lt;=100),"EXTREMA",""))))</f>
        <v>ALTA</v>
      </c>
      <c r="AB14" s="176"/>
      <c r="AC14" s="176"/>
      <c r="AD14" s="176"/>
      <c r="AE14" s="176"/>
      <c r="AF14" s="176"/>
      <c r="AG14" s="176"/>
      <c r="AH14" s="223"/>
    </row>
    <row r="15" spans="1:34 16374:16377" ht="26.25" customHeight="1" x14ac:dyDescent="0.25">
      <c r="A15" s="157"/>
      <c r="B15" s="173"/>
      <c r="C15" s="193"/>
      <c r="D15" s="228"/>
      <c r="E15" s="167"/>
      <c r="F15" s="120"/>
      <c r="G15" s="146"/>
      <c r="H15" s="122"/>
      <c r="I15" s="155"/>
      <c r="J15" s="123"/>
      <c r="K15" s="176"/>
      <c r="L15" s="24" t="s">
        <v>4</v>
      </c>
      <c r="M15" s="20" t="s">
        <v>11</v>
      </c>
      <c r="N15" s="19">
        <f>IF(M15="SÍ",10,"0")</f>
        <v>10</v>
      </c>
      <c r="O15" s="155"/>
      <c r="P15" s="127"/>
      <c r="Q15" s="127"/>
      <c r="R15" s="131"/>
      <c r="S15" s="127"/>
      <c r="T15" s="131"/>
      <c r="U15" s="129"/>
      <c r="V15" s="142"/>
      <c r="W15" s="135"/>
      <c r="X15" s="149"/>
      <c r="Y15" s="137"/>
      <c r="Z15" s="122"/>
      <c r="AA15" s="125"/>
      <c r="AB15" s="176"/>
      <c r="AC15" s="176"/>
      <c r="AD15" s="176"/>
      <c r="AE15" s="176"/>
      <c r="AF15" s="176"/>
      <c r="AG15" s="176"/>
      <c r="AH15" s="223"/>
    </row>
    <row r="16" spans="1:34 16374:16377" ht="45" customHeight="1" x14ac:dyDescent="0.25">
      <c r="A16" s="157"/>
      <c r="B16" s="173"/>
      <c r="C16" s="193"/>
      <c r="D16" s="228"/>
      <c r="E16" s="167"/>
      <c r="F16" s="120"/>
      <c r="G16" s="146"/>
      <c r="H16" s="122"/>
      <c r="I16" s="155"/>
      <c r="J16" s="123"/>
      <c r="K16" s="176"/>
      <c r="L16" s="23" t="s">
        <v>36</v>
      </c>
      <c r="M16" s="20" t="s">
        <v>11</v>
      </c>
      <c r="N16" s="19">
        <f>IF(M16="SÍ",15,"0")</f>
        <v>15</v>
      </c>
      <c r="O16" s="155"/>
      <c r="P16" s="127"/>
      <c r="Q16" s="127"/>
      <c r="R16" s="131"/>
      <c r="S16" s="127"/>
      <c r="T16" s="131"/>
      <c r="U16" s="129"/>
      <c r="V16" s="142"/>
      <c r="W16" s="135"/>
      <c r="X16" s="149"/>
      <c r="Y16" s="137"/>
      <c r="Z16" s="122"/>
      <c r="AA16" s="125"/>
      <c r="AB16" s="176"/>
      <c r="AC16" s="176"/>
      <c r="AD16" s="176"/>
      <c r="AE16" s="176"/>
      <c r="AF16" s="176"/>
      <c r="AG16" s="176"/>
      <c r="AH16" s="223"/>
    </row>
    <row r="17" spans="1:34" ht="51" customHeight="1" x14ac:dyDescent="0.25">
      <c r="A17" s="157"/>
      <c r="B17" s="173"/>
      <c r="C17" s="193"/>
      <c r="D17" s="228"/>
      <c r="E17" s="167"/>
      <c r="F17" s="120"/>
      <c r="G17" s="146"/>
      <c r="H17" s="122"/>
      <c r="I17" s="155"/>
      <c r="J17" s="123"/>
      <c r="K17" s="176"/>
      <c r="L17" s="23" t="s">
        <v>5</v>
      </c>
      <c r="M17" s="20" t="s">
        <v>11</v>
      </c>
      <c r="N17" s="19">
        <f>IF(M17="SÍ",10,"0")</f>
        <v>10</v>
      </c>
      <c r="O17" s="155"/>
      <c r="P17" s="127"/>
      <c r="Q17" s="127"/>
      <c r="R17" s="131"/>
      <c r="S17" s="127"/>
      <c r="T17" s="131"/>
      <c r="U17" s="129"/>
      <c r="V17" s="142"/>
      <c r="W17" s="135"/>
      <c r="X17" s="149"/>
      <c r="Y17" s="137"/>
      <c r="Z17" s="122"/>
      <c r="AA17" s="125"/>
      <c r="AB17" s="176"/>
      <c r="AC17" s="176"/>
      <c r="AD17" s="176"/>
      <c r="AE17" s="176"/>
      <c r="AF17" s="176"/>
      <c r="AG17" s="176"/>
      <c r="AH17" s="223"/>
    </row>
    <row r="18" spans="1:34" ht="39.75" customHeight="1" x14ac:dyDescent="0.25">
      <c r="A18" s="171"/>
      <c r="B18" s="174"/>
      <c r="C18" s="226"/>
      <c r="D18" s="229"/>
      <c r="E18" s="168"/>
      <c r="F18" s="121"/>
      <c r="G18" s="147"/>
      <c r="H18" s="122"/>
      <c r="I18" s="155"/>
      <c r="J18" s="124"/>
      <c r="K18" s="176"/>
      <c r="L18" s="27" t="s">
        <v>35</v>
      </c>
      <c r="M18" s="20" t="s">
        <v>12</v>
      </c>
      <c r="N18" s="19" t="str">
        <f>IF(M18="SÍ",30,"0")</f>
        <v>0</v>
      </c>
      <c r="O18" s="155"/>
      <c r="P18" s="127"/>
      <c r="Q18" s="127"/>
      <c r="R18" s="131"/>
      <c r="S18" s="127"/>
      <c r="T18" s="131"/>
      <c r="U18" s="129"/>
      <c r="V18" s="143"/>
      <c r="W18" s="136"/>
      <c r="X18" s="150"/>
      <c r="Y18" s="137"/>
      <c r="Z18" s="122"/>
      <c r="AA18" s="125"/>
      <c r="AB18" s="176"/>
      <c r="AC18" s="176"/>
      <c r="AD18" s="176"/>
      <c r="AE18" s="176"/>
      <c r="AF18" s="176"/>
      <c r="AG18" s="176"/>
      <c r="AH18" s="223"/>
    </row>
    <row r="19" spans="1:34" ht="50.25" customHeight="1" x14ac:dyDescent="0.25">
      <c r="A19" s="157"/>
      <c r="B19" s="172"/>
      <c r="C19" s="193"/>
      <c r="D19" s="227"/>
      <c r="E19" s="167" t="s">
        <v>16</v>
      </c>
      <c r="F19" s="120" t="str">
        <f>IF(E19="(1) RARA VEZ","1", IF(E19="(2) IMPROBABLE","2",IF(E19="(3) POSIBLE","3",IF(E19="(4) PROBABLE","4",IF(E19="(5) CASI SEGURO","5","")))))</f>
        <v>4</v>
      </c>
      <c r="G19" s="146" t="s">
        <v>20</v>
      </c>
      <c r="H19" s="122" t="str">
        <f>IF(G19="(5) MODERADO","5", IF(G19="(10) MAYOR","10",IF(G19="(20) CATASTROFICO","20","")))</f>
        <v>10</v>
      </c>
      <c r="I19" s="155">
        <f>F19*H19</f>
        <v>40</v>
      </c>
      <c r="J19" s="169">
        <f>+I19</f>
        <v>40</v>
      </c>
      <c r="K19" s="175"/>
      <c r="L19" s="22" t="s">
        <v>6</v>
      </c>
      <c r="M19" s="20" t="s">
        <v>11</v>
      </c>
      <c r="N19" s="39">
        <f>IF(M19="SÍ",15,"0")</f>
        <v>15</v>
      </c>
      <c r="O19" s="154">
        <f>SUM(N19:N25)</f>
        <v>100</v>
      </c>
      <c r="P19" s="126">
        <f>IF(AND($O19&gt;=0,$O19&lt;=50),0,IF(AND($O19&gt;50,$O19&lt;=75),1,IF(AND($O19&gt;75,$O19&lt;=100),2,"")))</f>
        <v>2</v>
      </c>
      <c r="Q19" s="126">
        <f>$F19-$P19</f>
        <v>2</v>
      </c>
      <c r="R19" s="130">
        <f>IF($Q19&lt;=0,1,$Q19)</f>
        <v>2</v>
      </c>
      <c r="S19" s="126">
        <f>$H19-$P19</f>
        <v>8</v>
      </c>
      <c r="T19" s="130">
        <f>IF($S19=19,10,IF($S19=18,5,IF($S19=9,5,IF($S19=8,5,H19))))</f>
        <v>5</v>
      </c>
      <c r="U19" s="128"/>
      <c r="V19" s="141" t="str">
        <f>IF(AND($U19="PROBABILIDAD",$R19=1),$XET$6,IF(AND($U19="PROBABILIDAD",$R19=2),$XET$5,IF(AND($U19="PROBABILIDAD",$R19=3),$XET$4,IF(AND($U19="PROBABILIDAD",$R19=4),$XET$3,IF(AND($U19="PROBABILIDAD",$R19=5),$XET$2,$E19)))))</f>
        <v>(4) PROBABLE</v>
      </c>
      <c r="W19" s="230" t="str">
        <f>IF($U19="PROBABILIDAD",$R19,$F19)</f>
        <v>4</v>
      </c>
      <c r="X19" s="148" t="str">
        <f>IF(AND($U19="IMPACTO",$S19=18),$XET$9,IF(AND($U19="IMPACTO",$S19=19),$XEU$9,IF(AND($U19="IMPACTO",$S19=20),$XEV$9,IF(AND($U19="IMPACTO",$S19&lt;10),$XET$9,$G19))))</f>
        <v>(10) MAYOR</v>
      </c>
      <c r="Y19" s="137" t="str">
        <f>IF($U19="IMPACTO",$T19,$H19)</f>
        <v>10</v>
      </c>
      <c r="Z19" s="122">
        <f>$W19*$Y19</f>
        <v>40</v>
      </c>
      <c r="AA19" s="132">
        <f>$Z19</f>
        <v>40</v>
      </c>
      <c r="AB19" s="175"/>
      <c r="AC19" s="175"/>
      <c r="AD19" s="175"/>
      <c r="AE19" s="175"/>
      <c r="AF19" s="175"/>
      <c r="AG19" s="175"/>
      <c r="AH19" s="222"/>
    </row>
    <row r="20" spans="1:34" ht="48" customHeight="1" x14ac:dyDescent="0.25">
      <c r="A20" s="157"/>
      <c r="B20" s="173"/>
      <c r="C20" s="193"/>
      <c r="D20" s="228"/>
      <c r="E20" s="167"/>
      <c r="F20" s="120"/>
      <c r="G20" s="146"/>
      <c r="H20" s="122"/>
      <c r="I20" s="155"/>
      <c r="J20" s="169"/>
      <c r="K20" s="176"/>
      <c r="L20" s="23" t="s">
        <v>7</v>
      </c>
      <c r="M20" s="20" t="s">
        <v>11</v>
      </c>
      <c r="N20" s="19">
        <f>IF(M20="SÍ",5,"0")</f>
        <v>5</v>
      </c>
      <c r="O20" s="155"/>
      <c r="P20" s="127"/>
      <c r="Q20" s="127"/>
      <c r="R20" s="131"/>
      <c r="S20" s="127"/>
      <c r="T20" s="131"/>
      <c r="U20" s="129"/>
      <c r="V20" s="142"/>
      <c r="W20" s="231"/>
      <c r="X20" s="149"/>
      <c r="Y20" s="137"/>
      <c r="Z20" s="122"/>
      <c r="AA20" s="133"/>
      <c r="AB20" s="176"/>
      <c r="AC20" s="176"/>
      <c r="AD20" s="176"/>
      <c r="AE20" s="176"/>
      <c r="AF20" s="176"/>
      <c r="AG20" s="176"/>
      <c r="AH20" s="223"/>
    </row>
    <row r="21" spans="1:34" ht="33" customHeight="1" x14ac:dyDescent="0.25">
      <c r="A21" s="157"/>
      <c r="B21" s="173"/>
      <c r="C21" s="193"/>
      <c r="D21" s="228"/>
      <c r="E21" s="167"/>
      <c r="F21" s="120"/>
      <c r="G21" s="146"/>
      <c r="H21" s="122"/>
      <c r="I21" s="155"/>
      <c r="J21" s="123" t="str">
        <f>IF(AND(I19&gt;=5,I19&lt;=10),"BAJA",IF(AND(I19&gt;=15,I19&lt;=25),"MODERADA",IF(AND(I19&gt;=30,I19&lt;=50),"ALTA",IF(AND(I19&gt;=60,I19&lt;=100),"EXTREMA",""))))</f>
        <v>ALTA</v>
      </c>
      <c r="K21" s="176"/>
      <c r="L21" s="24" t="s">
        <v>3</v>
      </c>
      <c r="M21" s="20" t="s">
        <v>11</v>
      </c>
      <c r="N21" s="19">
        <f>IF(M21="SÍ",15,"0")</f>
        <v>15</v>
      </c>
      <c r="O21" s="155"/>
      <c r="P21" s="127"/>
      <c r="Q21" s="127"/>
      <c r="R21" s="131"/>
      <c r="S21" s="127"/>
      <c r="T21" s="131"/>
      <c r="U21" s="129"/>
      <c r="V21" s="142"/>
      <c r="W21" s="231"/>
      <c r="X21" s="149"/>
      <c r="Y21" s="137"/>
      <c r="Z21" s="122"/>
      <c r="AA21" s="125" t="str">
        <f>IF(AND($Z19&gt;=5,$Z19&lt;=10),"BAJA",IF(AND($Z19&gt;=15,$Z19&lt;=25),"MODERADA",IF(AND($Z19&gt;=30,$Z19&lt;=50),"ALTA",IF(AND($Z19&gt;=60,$Z19&lt;=100),"EXTREMA",""))))</f>
        <v>ALTA</v>
      </c>
      <c r="AB21" s="176"/>
      <c r="AC21" s="176"/>
      <c r="AD21" s="176"/>
      <c r="AE21" s="176"/>
      <c r="AF21" s="176"/>
      <c r="AG21" s="176"/>
      <c r="AH21" s="223"/>
    </row>
    <row r="22" spans="1:34" ht="26.25" customHeight="1" x14ac:dyDescent="0.25">
      <c r="A22" s="157"/>
      <c r="B22" s="173"/>
      <c r="C22" s="193"/>
      <c r="D22" s="228"/>
      <c r="E22" s="167"/>
      <c r="F22" s="120"/>
      <c r="G22" s="146"/>
      <c r="H22" s="122"/>
      <c r="I22" s="155"/>
      <c r="J22" s="123"/>
      <c r="K22" s="176"/>
      <c r="L22" s="24" t="s">
        <v>4</v>
      </c>
      <c r="M22" s="20" t="s">
        <v>11</v>
      </c>
      <c r="N22" s="19">
        <f>IF(M22="SÍ",10,"0")</f>
        <v>10</v>
      </c>
      <c r="O22" s="155"/>
      <c r="P22" s="127"/>
      <c r="Q22" s="127"/>
      <c r="R22" s="131"/>
      <c r="S22" s="127"/>
      <c r="T22" s="131"/>
      <c r="U22" s="129"/>
      <c r="V22" s="142"/>
      <c r="W22" s="231"/>
      <c r="X22" s="149"/>
      <c r="Y22" s="137"/>
      <c r="Z22" s="122"/>
      <c r="AA22" s="125"/>
      <c r="AB22" s="176"/>
      <c r="AC22" s="176"/>
      <c r="AD22" s="176"/>
      <c r="AE22" s="176"/>
      <c r="AF22" s="176"/>
      <c r="AG22" s="176"/>
      <c r="AH22" s="223"/>
    </row>
    <row r="23" spans="1:34" ht="45" customHeight="1" x14ac:dyDescent="0.25">
      <c r="A23" s="157"/>
      <c r="B23" s="173"/>
      <c r="C23" s="193"/>
      <c r="D23" s="228"/>
      <c r="E23" s="167"/>
      <c r="F23" s="120"/>
      <c r="G23" s="146"/>
      <c r="H23" s="122"/>
      <c r="I23" s="155"/>
      <c r="J23" s="123"/>
      <c r="K23" s="176"/>
      <c r="L23" s="23" t="s">
        <v>36</v>
      </c>
      <c r="M23" s="20" t="s">
        <v>11</v>
      </c>
      <c r="N23" s="19">
        <f>IF(M23="SÍ",15,"0")</f>
        <v>15</v>
      </c>
      <c r="O23" s="155"/>
      <c r="P23" s="127"/>
      <c r="Q23" s="127"/>
      <c r="R23" s="131"/>
      <c r="S23" s="127"/>
      <c r="T23" s="131"/>
      <c r="U23" s="129"/>
      <c r="V23" s="142"/>
      <c r="W23" s="231"/>
      <c r="X23" s="149"/>
      <c r="Y23" s="137"/>
      <c r="Z23" s="122"/>
      <c r="AA23" s="125"/>
      <c r="AB23" s="176"/>
      <c r="AC23" s="176"/>
      <c r="AD23" s="176"/>
      <c r="AE23" s="176"/>
      <c r="AF23" s="176"/>
      <c r="AG23" s="176"/>
      <c r="AH23" s="223"/>
    </row>
    <row r="24" spans="1:34" ht="51" customHeight="1" x14ac:dyDescent="0.25">
      <c r="A24" s="157"/>
      <c r="B24" s="173"/>
      <c r="C24" s="193"/>
      <c r="D24" s="228"/>
      <c r="E24" s="167"/>
      <c r="F24" s="120"/>
      <c r="G24" s="146"/>
      <c r="H24" s="122"/>
      <c r="I24" s="155"/>
      <c r="J24" s="123"/>
      <c r="K24" s="176"/>
      <c r="L24" s="23" t="s">
        <v>5</v>
      </c>
      <c r="M24" s="20" t="s">
        <v>11</v>
      </c>
      <c r="N24" s="19">
        <f>IF(M24="SÍ",10,"0")</f>
        <v>10</v>
      </c>
      <c r="O24" s="155"/>
      <c r="P24" s="127"/>
      <c r="Q24" s="127"/>
      <c r="R24" s="131"/>
      <c r="S24" s="127"/>
      <c r="T24" s="131"/>
      <c r="U24" s="129"/>
      <c r="V24" s="142"/>
      <c r="W24" s="231"/>
      <c r="X24" s="149"/>
      <c r="Y24" s="137"/>
      <c r="Z24" s="122"/>
      <c r="AA24" s="125"/>
      <c r="AB24" s="176"/>
      <c r="AC24" s="176"/>
      <c r="AD24" s="176"/>
      <c r="AE24" s="176"/>
      <c r="AF24" s="176"/>
      <c r="AG24" s="176"/>
      <c r="AH24" s="223"/>
    </row>
    <row r="25" spans="1:34" ht="39.75" customHeight="1" x14ac:dyDescent="0.25">
      <c r="A25" s="171"/>
      <c r="B25" s="174"/>
      <c r="C25" s="226"/>
      <c r="D25" s="229"/>
      <c r="E25" s="168"/>
      <c r="F25" s="121"/>
      <c r="G25" s="147"/>
      <c r="H25" s="122"/>
      <c r="I25" s="155"/>
      <c r="J25" s="124"/>
      <c r="K25" s="176"/>
      <c r="L25" s="27" t="s">
        <v>35</v>
      </c>
      <c r="M25" s="20" t="s">
        <v>11</v>
      </c>
      <c r="N25" s="19">
        <f>IF(M25="SÍ",30,"0")</f>
        <v>30</v>
      </c>
      <c r="O25" s="155"/>
      <c r="P25" s="127"/>
      <c r="Q25" s="127"/>
      <c r="R25" s="131"/>
      <c r="S25" s="127"/>
      <c r="T25" s="131"/>
      <c r="U25" s="129"/>
      <c r="V25" s="143"/>
      <c r="W25" s="232"/>
      <c r="X25" s="150"/>
      <c r="Y25" s="137"/>
      <c r="Z25" s="122"/>
      <c r="AA25" s="125"/>
      <c r="AB25" s="176"/>
      <c r="AC25" s="176"/>
      <c r="AD25" s="176"/>
      <c r="AE25" s="176"/>
      <c r="AF25" s="176"/>
      <c r="AG25" s="176"/>
      <c r="AH25" s="223"/>
    </row>
    <row r="26" spans="1:34" ht="50.25" customHeight="1" x14ac:dyDescent="0.25">
      <c r="A26" s="157"/>
      <c r="B26" s="172"/>
      <c r="C26" s="193"/>
      <c r="D26" s="227"/>
      <c r="E26" s="167" t="s">
        <v>15</v>
      </c>
      <c r="F26" s="120" t="str">
        <f>IF(E26="(1) RARA VEZ","1", IF(E26="(2) IMPROBABLE","2",IF(E26="(3) POSIBLE","3",IF(E26="(4) PROBABLE","4",IF(E26="(5) CASI SEGURO","5","")))))</f>
        <v>3</v>
      </c>
      <c r="G26" s="146" t="s">
        <v>20</v>
      </c>
      <c r="H26" s="122" t="str">
        <f>IF(G26="(5) MODERADO","5", IF(G26="(10) MAYOR","10",IF(G26="(20) CATASTROFICO","20","")))</f>
        <v>10</v>
      </c>
      <c r="I26" s="155">
        <f>F26*H26</f>
        <v>30</v>
      </c>
      <c r="J26" s="169">
        <f>+I26</f>
        <v>30</v>
      </c>
      <c r="K26" s="175"/>
      <c r="L26" s="22" t="s">
        <v>6</v>
      </c>
      <c r="M26" s="20" t="s">
        <v>12</v>
      </c>
      <c r="N26" s="39" t="str">
        <f>IF(M26="SÍ",15,"0")</f>
        <v>0</v>
      </c>
      <c r="O26" s="154">
        <f>SUM(N26:N32)</f>
        <v>0</v>
      </c>
      <c r="P26" s="126">
        <f>IF(AND($O26&gt;=0,$O26&lt;=50),0,IF(AND($O26&gt;50,$O26&lt;=75),1,IF(AND($O26&gt;75,$O26&lt;=100),2,"")))</f>
        <v>0</v>
      </c>
      <c r="Q26" s="126">
        <f>$F26-$P26</f>
        <v>3</v>
      </c>
      <c r="R26" s="130">
        <f>IF($Q26&lt;=0,1,$Q26)</f>
        <v>3</v>
      </c>
      <c r="S26" s="126">
        <f>$H26-$P26</f>
        <v>10</v>
      </c>
      <c r="T26" s="130" t="str">
        <f>IF($S26=19,10,IF($S26=18,5,IF($S26=9,5,IF($S26=8,5,H26))))</f>
        <v>10</v>
      </c>
      <c r="U26" s="128"/>
      <c r="V26" s="141" t="str">
        <f>IF(AND($U26="PROBABILIDAD",$R26=1),$XET$6,IF(AND($U26="PROBABILIDAD",$R26=2),$XET$5,IF(AND($U26="PROBABILIDAD",$R26=3),$XET$4,IF(AND($U26="PROBABILIDAD",$R26=4),$XET$3,IF(AND($U26="PROBABILIDAD",$R26=5),$XET$2,$E26)))))</f>
        <v>(3) POSIBLE</v>
      </c>
      <c r="W26" s="231" t="str">
        <f>IF($U26="PROBABILIDAD",$R26,$F26)</f>
        <v>3</v>
      </c>
      <c r="X26" s="148" t="str">
        <f>IF(AND($U26="IMPACTO",$S26=18),$XET$9,IF(AND($U26="IMPACTO",$S26=19),$XEU$9,IF(AND($U26="IMPACTO",$S26=20),$XEV$9,IF(AND($U26="IMPACTO",$S26&lt;10),$XET$9,$G26))))</f>
        <v>(10) MAYOR</v>
      </c>
      <c r="Y26" s="137" t="str">
        <f>IF($U26="IMPACTO",$T26,$H26)</f>
        <v>10</v>
      </c>
      <c r="Z26" s="122">
        <f>$W26*$Y26</f>
        <v>30</v>
      </c>
      <c r="AA26" s="132">
        <f>$Z26</f>
        <v>30</v>
      </c>
      <c r="AB26" s="175"/>
      <c r="AC26" s="175"/>
      <c r="AD26" s="175"/>
      <c r="AE26" s="175"/>
      <c r="AF26" s="175"/>
      <c r="AG26" s="175"/>
      <c r="AH26" s="222"/>
    </row>
    <row r="27" spans="1:34" ht="48" customHeight="1" x14ac:dyDescent="0.25">
      <c r="A27" s="157"/>
      <c r="B27" s="173"/>
      <c r="C27" s="193"/>
      <c r="D27" s="228"/>
      <c r="E27" s="167"/>
      <c r="F27" s="120"/>
      <c r="G27" s="146"/>
      <c r="H27" s="122"/>
      <c r="I27" s="155"/>
      <c r="J27" s="169"/>
      <c r="K27" s="176"/>
      <c r="L27" s="23" t="s">
        <v>7</v>
      </c>
      <c r="M27" s="20" t="s">
        <v>12</v>
      </c>
      <c r="N27" s="19" t="str">
        <f>IF(M27="SÍ",5,"0")</f>
        <v>0</v>
      </c>
      <c r="O27" s="155"/>
      <c r="P27" s="127"/>
      <c r="Q27" s="127"/>
      <c r="R27" s="131"/>
      <c r="S27" s="127"/>
      <c r="T27" s="131"/>
      <c r="U27" s="129"/>
      <c r="V27" s="142"/>
      <c r="W27" s="231"/>
      <c r="X27" s="149"/>
      <c r="Y27" s="137"/>
      <c r="Z27" s="122"/>
      <c r="AA27" s="133"/>
      <c r="AB27" s="176"/>
      <c r="AC27" s="176"/>
      <c r="AD27" s="176"/>
      <c r="AE27" s="176"/>
      <c r="AF27" s="176"/>
      <c r="AG27" s="176"/>
      <c r="AH27" s="223"/>
    </row>
    <row r="28" spans="1:34" ht="33" customHeight="1" x14ac:dyDescent="0.25">
      <c r="A28" s="157"/>
      <c r="B28" s="173"/>
      <c r="C28" s="193"/>
      <c r="D28" s="228"/>
      <c r="E28" s="167"/>
      <c r="F28" s="120"/>
      <c r="G28" s="146"/>
      <c r="H28" s="122"/>
      <c r="I28" s="155"/>
      <c r="J28" s="123" t="str">
        <f>IF(AND(I26&gt;=5,I26&lt;=10),"BAJA",IF(AND(I26&gt;=15,I26&lt;=25),"MODERADA",IF(AND(I26&gt;=30,I26&lt;=50),"ALTA",IF(AND(I26&gt;=60,I26&lt;=100),"EXTREMA",""))))</f>
        <v>ALTA</v>
      </c>
      <c r="K28" s="176"/>
      <c r="L28" s="24" t="s">
        <v>3</v>
      </c>
      <c r="M28" s="20" t="s">
        <v>12</v>
      </c>
      <c r="N28" s="19" t="str">
        <f>IF(M28="SÍ",15,"0")</f>
        <v>0</v>
      </c>
      <c r="O28" s="155"/>
      <c r="P28" s="127"/>
      <c r="Q28" s="127"/>
      <c r="R28" s="131"/>
      <c r="S28" s="127"/>
      <c r="T28" s="131"/>
      <c r="U28" s="129"/>
      <c r="V28" s="142"/>
      <c r="W28" s="231"/>
      <c r="X28" s="149"/>
      <c r="Y28" s="137"/>
      <c r="Z28" s="122"/>
      <c r="AA28" s="125" t="str">
        <f>IF(AND($Z26&gt;=5,$Z26&lt;=10),"BAJA",IF(AND($Z26&gt;=15,$Z26&lt;=25),"MODERADA",IF(AND($Z26&gt;=30,$Z26&lt;=50),"ALTA",IF(AND($Z26&gt;=60,$Z26&lt;=100),"EXTREMA",""))))</f>
        <v>ALTA</v>
      </c>
      <c r="AB28" s="176"/>
      <c r="AC28" s="176"/>
      <c r="AD28" s="176"/>
      <c r="AE28" s="176"/>
      <c r="AF28" s="176"/>
      <c r="AG28" s="176"/>
      <c r="AH28" s="223"/>
    </row>
    <row r="29" spans="1:34" ht="26.25" customHeight="1" x14ac:dyDescent="0.25">
      <c r="A29" s="157"/>
      <c r="B29" s="173"/>
      <c r="C29" s="193"/>
      <c r="D29" s="228"/>
      <c r="E29" s="167"/>
      <c r="F29" s="120"/>
      <c r="G29" s="146"/>
      <c r="H29" s="122"/>
      <c r="I29" s="155"/>
      <c r="J29" s="123"/>
      <c r="K29" s="176"/>
      <c r="L29" s="24" t="s">
        <v>4</v>
      </c>
      <c r="M29" s="20" t="s">
        <v>12</v>
      </c>
      <c r="N29" s="19" t="str">
        <f>IF(M29="SÍ",10,"0")</f>
        <v>0</v>
      </c>
      <c r="O29" s="155"/>
      <c r="P29" s="127"/>
      <c r="Q29" s="127"/>
      <c r="R29" s="131"/>
      <c r="S29" s="127"/>
      <c r="T29" s="131"/>
      <c r="U29" s="129"/>
      <c r="V29" s="142"/>
      <c r="W29" s="231"/>
      <c r="X29" s="149"/>
      <c r="Y29" s="137"/>
      <c r="Z29" s="122"/>
      <c r="AA29" s="125"/>
      <c r="AB29" s="176"/>
      <c r="AC29" s="176"/>
      <c r="AD29" s="176"/>
      <c r="AE29" s="176"/>
      <c r="AF29" s="176"/>
      <c r="AG29" s="176"/>
      <c r="AH29" s="223"/>
    </row>
    <row r="30" spans="1:34" ht="45" customHeight="1" x14ac:dyDescent="0.25">
      <c r="A30" s="157"/>
      <c r="B30" s="173"/>
      <c r="C30" s="193"/>
      <c r="D30" s="228"/>
      <c r="E30" s="167"/>
      <c r="F30" s="120"/>
      <c r="G30" s="146"/>
      <c r="H30" s="122"/>
      <c r="I30" s="155"/>
      <c r="J30" s="123"/>
      <c r="K30" s="176"/>
      <c r="L30" s="23" t="s">
        <v>36</v>
      </c>
      <c r="M30" s="20" t="s">
        <v>12</v>
      </c>
      <c r="N30" s="19" t="str">
        <f>IF(M30="SÍ",15,"0")</f>
        <v>0</v>
      </c>
      <c r="O30" s="155"/>
      <c r="P30" s="127"/>
      <c r="Q30" s="127"/>
      <c r="R30" s="131"/>
      <c r="S30" s="127"/>
      <c r="T30" s="131"/>
      <c r="U30" s="129"/>
      <c r="V30" s="142"/>
      <c r="W30" s="231"/>
      <c r="X30" s="149"/>
      <c r="Y30" s="137"/>
      <c r="Z30" s="122"/>
      <c r="AA30" s="125"/>
      <c r="AB30" s="176"/>
      <c r="AC30" s="176"/>
      <c r="AD30" s="176"/>
      <c r="AE30" s="176"/>
      <c r="AF30" s="176"/>
      <c r="AG30" s="176"/>
      <c r="AH30" s="223"/>
    </row>
    <row r="31" spans="1:34" ht="51" customHeight="1" x14ac:dyDescent="0.25">
      <c r="A31" s="157"/>
      <c r="B31" s="173"/>
      <c r="C31" s="193"/>
      <c r="D31" s="228"/>
      <c r="E31" s="167"/>
      <c r="F31" s="120"/>
      <c r="G31" s="146"/>
      <c r="H31" s="122"/>
      <c r="I31" s="155"/>
      <c r="J31" s="123"/>
      <c r="K31" s="176"/>
      <c r="L31" s="23" t="s">
        <v>5</v>
      </c>
      <c r="M31" s="20" t="s">
        <v>12</v>
      </c>
      <c r="N31" s="19" t="str">
        <f>IF(M31="SÍ",10,"0")</f>
        <v>0</v>
      </c>
      <c r="O31" s="155"/>
      <c r="P31" s="127"/>
      <c r="Q31" s="127"/>
      <c r="R31" s="131"/>
      <c r="S31" s="127"/>
      <c r="T31" s="131"/>
      <c r="U31" s="129"/>
      <c r="V31" s="142"/>
      <c r="W31" s="231"/>
      <c r="X31" s="149"/>
      <c r="Y31" s="137"/>
      <c r="Z31" s="122"/>
      <c r="AA31" s="125"/>
      <c r="AB31" s="176"/>
      <c r="AC31" s="176"/>
      <c r="AD31" s="176"/>
      <c r="AE31" s="176"/>
      <c r="AF31" s="176"/>
      <c r="AG31" s="176"/>
      <c r="AH31" s="223"/>
    </row>
    <row r="32" spans="1:34" ht="39.75" customHeight="1" x14ac:dyDescent="0.25">
      <c r="A32" s="171"/>
      <c r="B32" s="174"/>
      <c r="C32" s="226"/>
      <c r="D32" s="229"/>
      <c r="E32" s="168"/>
      <c r="F32" s="121"/>
      <c r="G32" s="147"/>
      <c r="H32" s="122"/>
      <c r="I32" s="155"/>
      <c r="J32" s="124"/>
      <c r="K32" s="176"/>
      <c r="L32" s="27" t="s">
        <v>35</v>
      </c>
      <c r="M32" s="28" t="s">
        <v>12</v>
      </c>
      <c r="N32" s="19" t="str">
        <f>IF(M32="SÍ",30,"0")</f>
        <v>0</v>
      </c>
      <c r="O32" s="155"/>
      <c r="P32" s="127"/>
      <c r="Q32" s="127"/>
      <c r="R32" s="131"/>
      <c r="S32" s="127"/>
      <c r="T32" s="131"/>
      <c r="U32" s="129"/>
      <c r="V32" s="143"/>
      <c r="W32" s="231"/>
      <c r="X32" s="150"/>
      <c r="Y32" s="137"/>
      <c r="Z32" s="122"/>
      <c r="AA32" s="125"/>
      <c r="AB32" s="176"/>
      <c r="AC32" s="176"/>
      <c r="AD32" s="176"/>
      <c r="AE32" s="176"/>
      <c r="AF32" s="176"/>
      <c r="AG32" s="176"/>
      <c r="AH32" s="223"/>
    </row>
    <row r="33" spans="1:34" ht="50.25" customHeight="1" x14ac:dyDescent="0.25">
      <c r="A33" s="157"/>
      <c r="B33" s="172"/>
      <c r="C33" s="193"/>
      <c r="D33" s="227"/>
      <c r="E33" s="167" t="s">
        <v>15</v>
      </c>
      <c r="F33" s="120" t="str">
        <f>IF(E33="(1) RARA VEZ","1", IF(E33="(2) IMPROBABLE","2",IF(E33="(3) POSIBLE","3",IF(E33="(4) PROBABLE","4",IF(E33="(5) CASI SEGURO","5","")))))</f>
        <v>3</v>
      </c>
      <c r="G33" s="146" t="s">
        <v>18</v>
      </c>
      <c r="H33" s="122" t="str">
        <f>IF(G33="(5) MODERADO","5", IF(G33="(10) MAYOR","10",IF(G33="(20) CATASTROFICO","20","")))</f>
        <v>5</v>
      </c>
      <c r="I33" s="155">
        <f>F33*H33</f>
        <v>15</v>
      </c>
      <c r="J33" s="169">
        <f>+I33</f>
        <v>15</v>
      </c>
      <c r="K33" s="175"/>
      <c r="L33" s="22" t="s">
        <v>6</v>
      </c>
      <c r="M33" s="20" t="s">
        <v>12</v>
      </c>
      <c r="N33" s="39" t="str">
        <f>IF(M33="SÍ",15,"0")</f>
        <v>0</v>
      </c>
      <c r="O33" s="154">
        <f>SUM(N33:N39)</f>
        <v>0</v>
      </c>
      <c r="P33" s="126">
        <f>IF(AND($O33&gt;=0,$O33&lt;=50),0,IF(AND($O33&gt;50,$O33&lt;=75),1,IF(AND($O33&gt;75,$O33&lt;=100),2,"")))</f>
        <v>0</v>
      </c>
      <c r="Q33" s="126">
        <f>$F33-$P33</f>
        <v>3</v>
      </c>
      <c r="R33" s="130">
        <f>IF($Q33&lt;=0,1,$Q33)</f>
        <v>3</v>
      </c>
      <c r="S33" s="126">
        <f>$H33-$P33</f>
        <v>5</v>
      </c>
      <c r="T33" s="130" t="str">
        <f>IF($S33=19,10,IF($S33=18,5,IF($S33=9,5,IF($S33=8,5,H33))))</f>
        <v>5</v>
      </c>
      <c r="U33" s="128" t="s">
        <v>8</v>
      </c>
      <c r="V33" s="142" t="str">
        <f>IF(AND($U33="PROBABILIDAD",$R33=1),$XET$6,IF(AND($U33="PROBABILIDAD",$R33=2),$XET$5,IF(AND($U33="PROBABILIDAD",$R33=3),$XET$4,IF(AND($U33="PROBABILIDAD",$R33=4),$XET$3,IF(AND($U33="PROBABILIDAD",$R33=5),$XET$2,$E33)))))</f>
        <v>(3) POSIBLE</v>
      </c>
      <c r="W33" s="231">
        <f>IF($U33="PROBABILIDAD",$R33,$F33)</f>
        <v>3</v>
      </c>
      <c r="X33" s="149" t="str">
        <f>IF(AND($U33="IMPACTO",$S33=18),$XET$9,IF(AND($U33="IMPACTO",$S33=19),$XEU$9,IF(AND($U33="IMPACTO",$S33=20),$XEV$9,IF(AND($U33="IMPACTO",$S33&lt;10),$XET$9,$G33))))</f>
        <v>(5) MODERADO</v>
      </c>
      <c r="Y33" s="137" t="str">
        <f>IF($U33="IMPACTO",$T33,$H33)</f>
        <v>5</v>
      </c>
      <c r="Z33" s="122">
        <f>$W33*$Y33</f>
        <v>15</v>
      </c>
      <c r="AA33" s="132">
        <f>$Z33</f>
        <v>15</v>
      </c>
      <c r="AB33" s="175"/>
      <c r="AC33" s="175"/>
      <c r="AD33" s="175"/>
      <c r="AE33" s="175"/>
      <c r="AF33" s="175"/>
      <c r="AG33" s="175"/>
      <c r="AH33" s="222"/>
    </row>
    <row r="34" spans="1:34" ht="48" customHeight="1" x14ac:dyDescent="0.25">
      <c r="A34" s="157"/>
      <c r="B34" s="173"/>
      <c r="C34" s="193"/>
      <c r="D34" s="228"/>
      <c r="E34" s="167"/>
      <c r="F34" s="120"/>
      <c r="G34" s="146"/>
      <c r="H34" s="122"/>
      <c r="I34" s="155"/>
      <c r="J34" s="169"/>
      <c r="K34" s="176"/>
      <c r="L34" s="23" t="s">
        <v>7</v>
      </c>
      <c r="M34" s="20" t="s">
        <v>12</v>
      </c>
      <c r="N34" s="19" t="str">
        <f>IF(M34="SÍ",5,"0")</f>
        <v>0</v>
      </c>
      <c r="O34" s="155"/>
      <c r="P34" s="127"/>
      <c r="Q34" s="127"/>
      <c r="R34" s="131"/>
      <c r="S34" s="127"/>
      <c r="T34" s="131"/>
      <c r="U34" s="129"/>
      <c r="V34" s="142"/>
      <c r="W34" s="231"/>
      <c r="X34" s="149"/>
      <c r="Y34" s="137"/>
      <c r="Z34" s="122"/>
      <c r="AA34" s="133"/>
      <c r="AB34" s="176"/>
      <c r="AC34" s="176"/>
      <c r="AD34" s="176"/>
      <c r="AE34" s="176"/>
      <c r="AF34" s="176"/>
      <c r="AG34" s="176"/>
      <c r="AH34" s="223"/>
    </row>
    <row r="35" spans="1:34" ht="33" customHeight="1" x14ac:dyDescent="0.25">
      <c r="A35" s="157"/>
      <c r="B35" s="173"/>
      <c r="C35" s="193"/>
      <c r="D35" s="228"/>
      <c r="E35" s="167"/>
      <c r="F35" s="120"/>
      <c r="G35" s="146"/>
      <c r="H35" s="122"/>
      <c r="I35" s="155"/>
      <c r="J35" s="123" t="str">
        <f>IF(AND(I33&gt;=5,I33&lt;=10),"BAJA",IF(AND(I33&gt;=15,I33&lt;=25),"MODERADA",IF(AND(I33&gt;=30,I33&lt;=50),"ALTA",IF(AND(I33&gt;=60,I33&lt;=100),"EXTREMA",""))))</f>
        <v>MODERADA</v>
      </c>
      <c r="K35" s="176"/>
      <c r="L35" s="24" t="s">
        <v>3</v>
      </c>
      <c r="M35" s="20" t="s">
        <v>12</v>
      </c>
      <c r="N35" s="19" t="str">
        <f>IF(M35="SÍ",15,"0")</f>
        <v>0</v>
      </c>
      <c r="O35" s="155"/>
      <c r="P35" s="127"/>
      <c r="Q35" s="127"/>
      <c r="R35" s="131"/>
      <c r="S35" s="127"/>
      <c r="T35" s="131"/>
      <c r="U35" s="129"/>
      <c r="V35" s="142"/>
      <c r="W35" s="231"/>
      <c r="X35" s="149"/>
      <c r="Y35" s="137"/>
      <c r="Z35" s="122"/>
      <c r="AA35" s="125" t="str">
        <f>IF(AND($Z33&gt;=5,$Z33&lt;=10),"BAJA",IF(AND($Z33&gt;=15,$Z33&lt;=25),"MODERADA",IF(AND($Z33&gt;=30,$Z33&lt;=50),"ALTA",IF(AND($Z33&gt;=60,$Z33&lt;=100),"EXTREMA",""))))</f>
        <v>MODERADA</v>
      </c>
      <c r="AB35" s="176"/>
      <c r="AC35" s="176"/>
      <c r="AD35" s="176"/>
      <c r="AE35" s="176"/>
      <c r="AF35" s="176"/>
      <c r="AG35" s="176"/>
      <c r="AH35" s="223"/>
    </row>
    <row r="36" spans="1:34" ht="26.25" customHeight="1" x14ac:dyDescent="0.25">
      <c r="A36" s="157"/>
      <c r="B36" s="173"/>
      <c r="C36" s="193"/>
      <c r="D36" s="228"/>
      <c r="E36" s="167"/>
      <c r="F36" s="120"/>
      <c r="G36" s="146"/>
      <c r="H36" s="122"/>
      <c r="I36" s="155"/>
      <c r="J36" s="123"/>
      <c r="K36" s="176"/>
      <c r="L36" s="24" t="s">
        <v>4</v>
      </c>
      <c r="M36" s="20" t="s">
        <v>12</v>
      </c>
      <c r="N36" s="19" t="str">
        <f>IF(M36="SÍ",10,"0")</f>
        <v>0</v>
      </c>
      <c r="O36" s="155"/>
      <c r="P36" s="127"/>
      <c r="Q36" s="127"/>
      <c r="R36" s="131"/>
      <c r="S36" s="127"/>
      <c r="T36" s="131"/>
      <c r="U36" s="129"/>
      <c r="V36" s="142"/>
      <c r="W36" s="231"/>
      <c r="X36" s="149"/>
      <c r="Y36" s="137"/>
      <c r="Z36" s="122"/>
      <c r="AA36" s="125"/>
      <c r="AB36" s="176"/>
      <c r="AC36" s="176"/>
      <c r="AD36" s="176"/>
      <c r="AE36" s="176"/>
      <c r="AF36" s="176"/>
      <c r="AG36" s="176"/>
      <c r="AH36" s="223"/>
    </row>
    <row r="37" spans="1:34" ht="45" customHeight="1" x14ac:dyDescent="0.25">
      <c r="A37" s="157"/>
      <c r="B37" s="173"/>
      <c r="C37" s="193"/>
      <c r="D37" s="228"/>
      <c r="E37" s="167"/>
      <c r="F37" s="120"/>
      <c r="G37" s="146"/>
      <c r="H37" s="122"/>
      <c r="I37" s="155"/>
      <c r="J37" s="123"/>
      <c r="K37" s="176"/>
      <c r="L37" s="23" t="s">
        <v>36</v>
      </c>
      <c r="M37" s="20" t="s">
        <v>12</v>
      </c>
      <c r="N37" s="19" t="str">
        <f>IF(M37="SÍ",15,"0")</f>
        <v>0</v>
      </c>
      <c r="O37" s="155"/>
      <c r="P37" s="127"/>
      <c r="Q37" s="127"/>
      <c r="R37" s="131"/>
      <c r="S37" s="127"/>
      <c r="T37" s="131"/>
      <c r="U37" s="129"/>
      <c r="V37" s="142"/>
      <c r="W37" s="231"/>
      <c r="X37" s="149"/>
      <c r="Y37" s="137"/>
      <c r="Z37" s="122"/>
      <c r="AA37" s="125"/>
      <c r="AB37" s="176"/>
      <c r="AC37" s="176"/>
      <c r="AD37" s="176"/>
      <c r="AE37" s="176"/>
      <c r="AF37" s="176"/>
      <c r="AG37" s="176"/>
      <c r="AH37" s="223"/>
    </row>
    <row r="38" spans="1:34" ht="51" customHeight="1" x14ac:dyDescent="0.25">
      <c r="A38" s="157"/>
      <c r="B38" s="173"/>
      <c r="C38" s="193"/>
      <c r="D38" s="228"/>
      <c r="E38" s="167"/>
      <c r="F38" s="120"/>
      <c r="G38" s="146"/>
      <c r="H38" s="122"/>
      <c r="I38" s="155"/>
      <c r="J38" s="123"/>
      <c r="K38" s="176"/>
      <c r="L38" s="23" t="s">
        <v>5</v>
      </c>
      <c r="M38" s="20" t="s">
        <v>12</v>
      </c>
      <c r="N38" s="19" t="str">
        <f>IF(M38="SÍ",10,"0")</f>
        <v>0</v>
      </c>
      <c r="O38" s="155"/>
      <c r="P38" s="127"/>
      <c r="Q38" s="127"/>
      <c r="R38" s="131"/>
      <c r="S38" s="127"/>
      <c r="T38" s="131"/>
      <c r="U38" s="129"/>
      <c r="V38" s="142"/>
      <c r="W38" s="231"/>
      <c r="X38" s="149"/>
      <c r="Y38" s="137"/>
      <c r="Z38" s="122"/>
      <c r="AA38" s="125"/>
      <c r="AB38" s="176"/>
      <c r="AC38" s="176"/>
      <c r="AD38" s="176"/>
      <c r="AE38" s="176"/>
      <c r="AF38" s="176"/>
      <c r="AG38" s="176"/>
      <c r="AH38" s="223"/>
    </row>
    <row r="39" spans="1:34" ht="39.75" customHeight="1" x14ac:dyDescent="0.25">
      <c r="A39" s="171"/>
      <c r="B39" s="174"/>
      <c r="C39" s="226"/>
      <c r="D39" s="229"/>
      <c r="E39" s="168"/>
      <c r="F39" s="121"/>
      <c r="G39" s="147"/>
      <c r="H39" s="122"/>
      <c r="I39" s="155"/>
      <c r="J39" s="124"/>
      <c r="K39" s="176"/>
      <c r="L39" s="27" t="s">
        <v>35</v>
      </c>
      <c r="M39" s="20" t="s">
        <v>12</v>
      </c>
      <c r="N39" s="19" t="str">
        <f>IF(M39="SÍ",30,"0")</f>
        <v>0</v>
      </c>
      <c r="O39" s="155"/>
      <c r="P39" s="127"/>
      <c r="Q39" s="127"/>
      <c r="R39" s="131"/>
      <c r="S39" s="127"/>
      <c r="T39" s="131"/>
      <c r="U39" s="129"/>
      <c r="V39" s="142"/>
      <c r="W39" s="231"/>
      <c r="X39" s="149"/>
      <c r="Y39" s="137"/>
      <c r="Z39" s="122"/>
      <c r="AA39" s="236"/>
      <c r="AB39" s="176"/>
      <c r="AC39" s="176"/>
      <c r="AD39" s="176"/>
      <c r="AE39" s="176"/>
      <c r="AF39" s="176"/>
      <c r="AG39" s="176"/>
      <c r="AH39" s="223"/>
    </row>
    <row r="40" spans="1:34" ht="21.75" customHeight="1" x14ac:dyDescent="0.25">
      <c r="A40" s="165" t="s">
        <v>34</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row>
    <row r="41" spans="1:34" ht="27.75" customHeight="1" x14ac:dyDescent="0.25">
      <c r="A41" s="177" t="s">
        <v>55</v>
      </c>
      <c r="B41" s="178"/>
      <c r="C41" s="179" t="s">
        <v>56</v>
      </c>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1" t="s">
        <v>57</v>
      </c>
      <c r="AD41" s="181"/>
      <c r="AE41" s="181"/>
      <c r="AF41" s="181" t="s">
        <v>26</v>
      </c>
      <c r="AG41" s="181"/>
      <c r="AH41" s="181"/>
    </row>
    <row r="42" spans="1:34" s="37" customFormat="1" ht="14.25" customHeight="1" x14ac:dyDescent="0.25">
      <c r="A42" s="157"/>
      <c r="B42" s="158"/>
      <c r="C42" s="193"/>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5"/>
      <c r="AD42" s="195"/>
      <c r="AE42" s="195"/>
      <c r="AF42" s="195"/>
      <c r="AG42" s="195"/>
      <c r="AH42" s="195"/>
    </row>
    <row r="43" spans="1:34" s="37" customFormat="1" ht="12.75" customHeight="1" x14ac:dyDescent="0.25">
      <c r="A43" s="157"/>
      <c r="B43" s="158"/>
      <c r="C43" s="193"/>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5"/>
      <c r="AD43" s="195"/>
      <c r="AE43" s="195"/>
      <c r="AF43" s="195"/>
      <c r="AG43" s="195"/>
      <c r="AH43" s="195"/>
    </row>
    <row r="44" spans="1:34" s="37" customFormat="1" ht="17.25" customHeight="1" x14ac:dyDescent="0.25">
      <c r="A44" s="157"/>
      <c r="B44" s="158"/>
      <c r="C44" s="193"/>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5"/>
      <c r="AD44" s="195"/>
      <c r="AE44" s="195"/>
      <c r="AF44" s="195"/>
      <c r="AG44" s="195"/>
      <c r="AH44" s="195"/>
    </row>
    <row r="45" spans="1:34" ht="15" customHeight="1" x14ac:dyDescent="0.25">
      <c r="A45" s="201" t="s">
        <v>37</v>
      </c>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3"/>
    </row>
    <row r="46" spans="1:34" x14ac:dyDescent="0.25">
      <c r="A46" s="187" t="s">
        <v>26</v>
      </c>
      <c r="B46" s="188"/>
      <c r="C46" s="188"/>
      <c r="D46" s="189"/>
      <c r="E46" s="207" t="s">
        <v>28</v>
      </c>
      <c r="F46" s="208"/>
      <c r="G46" s="208"/>
      <c r="H46" s="208"/>
      <c r="I46" s="209"/>
      <c r="J46" s="209"/>
      <c r="K46" s="210"/>
      <c r="L46" s="187" t="s">
        <v>29</v>
      </c>
      <c r="M46" s="188"/>
      <c r="N46" s="188"/>
      <c r="O46" s="189"/>
      <c r="P46" s="26"/>
      <c r="Q46" s="26"/>
      <c r="R46" s="25"/>
      <c r="S46" s="26"/>
      <c r="T46" s="26"/>
      <c r="U46" s="190"/>
      <c r="V46" s="190"/>
      <c r="W46" s="190"/>
      <c r="X46" s="191"/>
      <c r="Y46" s="26"/>
      <c r="Z46" s="26"/>
      <c r="AA46" s="204" t="s">
        <v>30</v>
      </c>
      <c r="AB46" s="205"/>
      <c r="AC46" s="205"/>
      <c r="AD46" s="205"/>
      <c r="AE46" s="205"/>
      <c r="AF46" s="205"/>
      <c r="AG46" s="205"/>
      <c r="AH46" s="206"/>
    </row>
    <row r="47" spans="1:34" s="37" customFormat="1" x14ac:dyDescent="0.25">
      <c r="A47" s="29" t="s">
        <v>31</v>
      </c>
      <c r="B47" s="182"/>
      <c r="C47" s="182"/>
      <c r="D47" s="192"/>
      <c r="E47" s="29" t="s">
        <v>31</v>
      </c>
      <c r="F47" s="182"/>
      <c r="G47" s="182"/>
      <c r="H47" s="182"/>
      <c r="I47" s="183"/>
      <c r="J47" s="183"/>
      <c r="K47" s="184"/>
      <c r="L47" s="29" t="s">
        <v>31</v>
      </c>
      <c r="M47" s="185"/>
      <c r="N47" s="185"/>
      <c r="O47" s="185"/>
      <c r="P47" s="185"/>
      <c r="Q47" s="185"/>
      <c r="R47" s="185"/>
      <c r="S47" s="185"/>
      <c r="T47" s="185"/>
      <c r="U47" s="185"/>
      <c r="V47" s="185"/>
      <c r="W47" s="185"/>
      <c r="X47" s="186"/>
      <c r="Y47" s="38"/>
      <c r="Z47" s="38"/>
      <c r="AA47" s="29" t="s">
        <v>31</v>
      </c>
      <c r="AB47" s="182"/>
      <c r="AC47" s="183"/>
      <c r="AD47" s="183"/>
      <c r="AE47" s="183"/>
      <c r="AF47" s="183"/>
      <c r="AG47" s="183"/>
      <c r="AH47" s="184"/>
    </row>
    <row r="48" spans="1:34" s="37" customFormat="1" x14ac:dyDescent="0.25">
      <c r="A48" s="30" t="s">
        <v>32</v>
      </c>
      <c r="B48" s="185"/>
      <c r="C48" s="185"/>
      <c r="D48" s="186"/>
      <c r="E48" s="30" t="s">
        <v>32</v>
      </c>
      <c r="F48" s="182"/>
      <c r="G48" s="182"/>
      <c r="H48" s="182"/>
      <c r="I48" s="183"/>
      <c r="J48" s="183"/>
      <c r="K48" s="184"/>
      <c r="L48" s="30" t="s">
        <v>32</v>
      </c>
      <c r="M48" s="182"/>
      <c r="N48" s="182"/>
      <c r="O48" s="182"/>
      <c r="P48" s="182"/>
      <c r="Q48" s="182"/>
      <c r="R48" s="182"/>
      <c r="S48" s="182"/>
      <c r="T48" s="182"/>
      <c r="U48" s="182"/>
      <c r="V48" s="182"/>
      <c r="W48" s="182"/>
      <c r="X48" s="192"/>
      <c r="Y48" s="38"/>
      <c r="Z48" s="38"/>
      <c r="AA48" s="30" t="s">
        <v>32</v>
      </c>
      <c r="AB48" s="182"/>
      <c r="AC48" s="183"/>
      <c r="AD48" s="183"/>
      <c r="AE48" s="183"/>
      <c r="AF48" s="183"/>
      <c r="AG48" s="183"/>
      <c r="AH48" s="184"/>
    </row>
    <row r="49" spans="1:34" s="37" customFormat="1" x14ac:dyDescent="0.25">
      <c r="A49" s="31" t="s">
        <v>33</v>
      </c>
      <c r="B49" s="182"/>
      <c r="C49" s="182"/>
      <c r="D49" s="192"/>
      <c r="E49" s="31" t="s">
        <v>33</v>
      </c>
      <c r="F49" s="185"/>
      <c r="G49" s="185"/>
      <c r="H49" s="185"/>
      <c r="I49" s="196"/>
      <c r="J49" s="196"/>
      <c r="K49" s="197"/>
      <c r="L49" s="31" t="s">
        <v>33</v>
      </c>
      <c r="M49" s="182"/>
      <c r="N49" s="182"/>
      <c r="O49" s="182"/>
      <c r="P49" s="182"/>
      <c r="Q49" s="182"/>
      <c r="R49" s="182"/>
      <c r="S49" s="182"/>
      <c r="T49" s="182"/>
      <c r="U49" s="182"/>
      <c r="V49" s="182"/>
      <c r="W49" s="182"/>
      <c r="X49" s="192"/>
      <c r="Y49" s="38"/>
      <c r="Z49" s="38"/>
      <c r="AA49" s="31" t="s">
        <v>33</v>
      </c>
      <c r="AB49" s="182"/>
      <c r="AC49" s="183"/>
      <c r="AD49" s="183"/>
      <c r="AE49" s="183"/>
      <c r="AF49" s="183"/>
      <c r="AG49" s="183"/>
      <c r="AH49" s="184"/>
    </row>
    <row r="50" spans="1:34" s="37" customFormat="1" x14ac:dyDescent="0.25"/>
  </sheetData>
  <sheetProtection sheet="1" objects="1" scenarios="1" selectLockedCells="1"/>
  <mergeCells count="187">
    <mergeCell ref="AD33:AD39"/>
    <mergeCell ref="AE33:AE39"/>
    <mergeCell ref="AF33:AF39"/>
    <mergeCell ref="AG33:AG39"/>
    <mergeCell ref="AH33:AH39"/>
    <mergeCell ref="Y33:Y39"/>
    <mergeCell ref="Z33:Z39"/>
    <mergeCell ref="AA33:AA34"/>
    <mergeCell ref="AB33:AB39"/>
    <mergeCell ref="AC33:AC39"/>
    <mergeCell ref="AA35:AA39"/>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s>
  <conditionalFormatting sqref="J12:J18">
    <cfRule type="expression" dxfId="191" priority="113">
      <formula>$J$14="BAJA"</formula>
    </cfRule>
    <cfRule type="expression" dxfId="190" priority="114">
      <formula>$J$14="MODERADA"</formula>
    </cfRule>
    <cfRule type="expression" dxfId="189" priority="115">
      <formula>$J$14="ALTA"</formula>
    </cfRule>
    <cfRule type="expression" dxfId="188" priority="116">
      <formula>$J$14="EXTREMA"</formula>
    </cfRule>
  </conditionalFormatting>
  <conditionalFormatting sqref="AA12:AA18">
    <cfRule type="expression" dxfId="187" priority="117">
      <formula>$AA$14="MODERADA"</formula>
    </cfRule>
    <cfRule type="expression" dxfId="186" priority="118">
      <formula>$AA$14="EXTREMA"</formula>
    </cfRule>
    <cfRule type="expression" dxfId="185" priority="119">
      <formula>$AA$14="ALTA"</formula>
    </cfRule>
    <cfRule type="expression" dxfId="184" priority="120">
      <formula>$AA$14="BAJA"</formula>
    </cfRule>
  </conditionalFormatting>
  <conditionalFormatting sqref="AA19:AA25">
    <cfRule type="expression" dxfId="183" priority="21">
      <formula>$AA$21="MODERADA"</formula>
    </cfRule>
    <cfRule type="expression" dxfId="182" priority="22">
      <formula>$AA$21="EXTREMA"</formula>
    </cfRule>
    <cfRule type="expression" dxfId="181" priority="23">
      <formula>$AA$21="ALTA"</formula>
    </cfRule>
    <cfRule type="expression" dxfId="180" priority="24">
      <formula>$AA$21="BAJA"</formula>
    </cfRule>
  </conditionalFormatting>
  <conditionalFormatting sqref="J19 J21">
    <cfRule type="expression" dxfId="179" priority="17">
      <formula>$J$21="BAJA"</formula>
    </cfRule>
    <cfRule type="expression" dxfId="178" priority="18">
      <formula>$J$21="MODERADA"</formula>
    </cfRule>
    <cfRule type="expression" dxfId="177" priority="19">
      <formula>$J$21="ALTA"</formula>
    </cfRule>
    <cfRule type="expression" dxfId="176" priority="20">
      <formula>$J$21="EXTREMA"</formula>
    </cfRule>
  </conditionalFormatting>
  <conditionalFormatting sqref="AA26:AA32">
    <cfRule type="expression" dxfId="175" priority="13">
      <formula>$AA$14="MODERADA"</formula>
    </cfRule>
    <cfRule type="expression" dxfId="174" priority="14">
      <formula>$AA$14="EXTREMA"</formula>
    </cfRule>
    <cfRule type="expression" dxfId="173" priority="15">
      <formula>$AA$14="ALTA"</formula>
    </cfRule>
    <cfRule type="expression" dxfId="172" priority="16">
      <formula>$AA$14="BAJA"</formula>
    </cfRule>
  </conditionalFormatting>
  <conditionalFormatting sqref="J26 J28">
    <cfRule type="expression" dxfId="171" priority="9">
      <formula>$J$28="BAJA"</formula>
    </cfRule>
    <cfRule type="expression" dxfId="170" priority="10">
      <formula>$J$28="MODERADA"</formula>
    </cfRule>
    <cfRule type="expression" dxfId="169" priority="11">
      <formula>$J$28="ALTA"</formula>
    </cfRule>
    <cfRule type="expression" dxfId="168" priority="12">
      <formula>$J$28="EXTREMA"</formula>
    </cfRule>
  </conditionalFormatting>
  <conditionalFormatting sqref="AA33:AA39">
    <cfRule type="expression" dxfId="167" priority="5">
      <formula>$AA$35="MODERADA"</formula>
    </cfRule>
    <cfRule type="expression" dxfId="166" priority="6">
      <formula>$AA$35="EXTREMA"</formula>
    </cfRule>
    <cfRule type="expression" dxfId="165" priority="7">
      <formula>$AA$35="ALTA"</formula>
    </cfRule>
    <cfRule type="expression" dxfId="164" priority="8">
      <formula>$AA$35="BAJA"</formula>
    </cfRule>
  </conditionalFormatting>
  <conditionalFormatting sqref="J33 J35">
    <cfRule type="expression" dxfId="163" priority="1">
      <formula>$J$35="BAJA"</formula>
    </cfRule>
    <cfRule type="expression" dxfId="162" priority="2">
      <formula>$J$35="MODERADA"</formula>
    </cfRule>
    <cfRule type="expression" dxfId="161" priority="3">
      <formula>$J$35="ALTA"</formula>
    </cfRule>
    <cfRule type="expression" dxfId="160" priority="4">
      <formula>$J$35="EXTREMA"</formula>
    </cfRule>
  </conditionalFormatting>
  <dataValidations count="4">
    <dataValidation type="list" allowBlank="1" showInputMessage="1" showErrorMessage="1" sqref="E12:E39">
      <formula1>$XET$2:$XET$6</formula1>
    </dataValidation>
    <dataValidation type="list" allowBlank="1" showInputMessage="1" showErrorMessage="1" sqref="G12:G39">
      <formula1>$XET$9:$XEV$9</formula1>
    </dataValidation>
    <dataValidation type="list" allowBlank="1" showInputMessage="1" showErrorMessage="1" sqref="M12:M39">
      <formula1>$XET$11:$XEU$11</formula1>
    </dataValidation>
    <dataValidation type="list" allowBlank="1" showInputMessage="1" showErrorMessage="1" sqref="U12:U39">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zoomScale="30" zoomScaleNormal="30" workbookViewId="0">
      <selection activeCell="G10" sqref="G10:G16"/>
    </sheetView>
  </sheetViews>
  <sheetFormatPr baseColWidth="10" defaultRowHeight="12.75" x14ac:dyDescent="0.2"/>
  <cols>
    <col min="1" max="1" width="25.85546875" style="40" customWidth="1"/>
    <col min="2" max="2" width="22.5703125" style="40" customWidth="1"/>
    <col min="3" max="3" width="21.5703125" style="84" customWidth="1"/>
    <col min="4" max="4" width="17.28515625" style="46" customWidth="1"/>
    <col min="5" max="5" width="26.5703125" style="84" customWidth="1"/>
    <col min="6" max="6" width="35.710937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20.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25" style="40" customWidth="1"/>
    <col min="24" max="24" width="28.5703125" style="40" customWidth="1"/>
    <col min="25" max="25" width="21.7109375" style="40" customWidth="1"/>
    <col min="26" max="26" width="35.140625" style="40" customWidth="1"/>
    <col min="27" max="27" width="27.5703125" style="40" customWidth="1"/>
    <col min="28" max="28" width="14.42578125" style="40" customWidth="1"/>
    <col min="29" max="29" width="33.140625" style="40" customWidth="1"/>
    <col min="30" max="30" width="20.42578125" style="40" customWidth="1"/>
    <col min="31" max="31" width="18.5703125" style="40" customWidth="1"/>
    <col min="32" max="34" width="11.42578125" style="40"/>
    <col min="35" max="35" width="39.7109375" style="40" customWidth="1"/>
    <col min="36" max="36" width="20.7109375" style="40" customWidth="1"/>
    <col min="37" max="16384" width="11.42578125" style="40"/>
  </cols>
  <sheetData>
    <row r="1" spans="1:37" s="58" customFormat="1" ht="21.75" customHeight="1" x14ac:dyDescent="0.25">
      <c r="A1" s="246"/>
      <c r="B1" s="248" t="s">
        <v>84</v>
      </c>
      <c r="C1" s="249"/>
      <c r="D1" s="249"/>
      <c r="E1" s="250"/>
      <c r="F1" s="248" t="s">
        <v>86</v>
      </c>
      <c r="G1" s="249"/>
      <c r="H1" s="249"/>
      <c r="I1" s="249"/>
      <c r="J1" s="249"/>
      <c r="K1" s="249"/>
      <c r="L1" s="249"/>
      <c r="M1" s="249"/>
      <c r="N1" s="249"/>
      <c r="O1" s="249"/>
      <c r="P1" s="249"/>
      <c r="Q1" s="249"/>
      <c r="R1" s="249"/>
      <c r="S1" s="249"/>
      <c r="T1" s="249"/>
      <c r="U1" s="249"/>
      <c r="V1" s="249"/>
      <c r="W1" s="249"/>
      <c r="X1" s="249"/>
      <c r="Y1" s="249"/>
      <c r="Z1" s="249"/>
      <c r="AA1" s="249"/>
      <c r="AB1" s="250"/>
      <c r="AC1" s="78" t="s">
        <v>87</v>
      </c>
      <c r="AD1" s="254" t="s">
        <v>97</v>
      </c>
      <c r="AE1" s="255"/>
      <c r="AI1" s="58" t="s">
        <v>62</v>
      </c>
      <c r="AJ1" s="58" t="s">
        <v>9</v>
      </c>
      <c r="AK1" s="58" t="s">
        <v>8</v>
      </c>
    </row>
    <row r="2" spans="1:37" s="58" customFormat="1" ht="21.75" customHeight="1" x14ac:dyDescent="0.25">
      <c r="A2" s="247"/>
      <c r="B2" s="251"/>
      <c r="C2" s="252"/>
      <c r="D2" s="252"/>
      <c r="E2" s="253"/>
      <c r="F2" s="251"/>
      <c r="G2" s="252"/>
      <c r="H2" s="252"/>
      <c r="I2" s="252"/>
      <c r="J2" s="252"/>
      <c r="K2" s="252"/>
      <c r="L2" s="252"/>
      <c r="M2" s="252"/>
      <c r="N2" s="252"/>
      <c r="O2" s="252"/>
      <c r="P2" s="252"/>
      <c r="Q2" s="252"/>
      <c r="R2" s="252"/>
      <c r="S2" s="252"/>
      <c r="T2" s="252"/>
      <c r="U2" s="252"/>
      <c r="V2" s="252"/>
      <c r="W2" s="252"/>
      <c r="X2" s="252"/>
      <c r="Y2" s="252"/>
      <c r="Z2" s="252"/>
      <c r="AA2" s="252"/>
      <c r="AB2" s="253"/>
      <c r="AC2" s="59" t="s">
        <v>89</v>
      </c>
      <c r="AD2" s="256" t="s">
        <v>98</v>
      </c>
      <c r="AE2" s="257"/>
      <c r="AH2" s="58" t="s">
        <v>11</v>
      </c>
      <c r="AI2" s="58" t="s">
        <v>64</v>
      </c>
      <c r="AJ2" s="58" t="s">
        <v>63</v>
      </c>
      <c r="AK2" s="58" t="s">
        <v>13</v>
      </c>
    </row>
    <row r="3" spans="1:37" s="58" customFormat="1" ht="21.75" customHeight="1" x14ac:dyDescent="0.25">
      <c r="A3" s="247"/>
      <c r="B3" s="248" t="s">
        <v>85</v>
      </c>
      <c r="C3" s="249"/>
      <c r="D3" s="249"/>
      <c r="E3" s="250"/>
      <c r="F3" s="248" t="s">
        <v>93</v>
      </c>
      <c r="G3" s="249"/>
      <c r="H3" s="249"/>
      <c r="I3" s="249"/>
      <c r="J3" s="249"/>
      <c r="K3" s="249"/>
      <c r="L3" s="249"/>
      <c r="M3" s="249"/>
      <c r="N3" s="249"/>
      <c r="O3" s="249"/>
      <c r="P3" s="249"/>
      <c r="Q3" s="249"/>
      <c r="R3" s="249"/>
      <c r="S3" s="249"/>
      <c r="T3" s="249"/>
      <c r="U3" s="249"/>
      <c r="V3" s="249"/>
      <c r="W3" s="249"/>
      <c r="X3" s="249"/>
      <c r="Y3" s="249"/>
      <c r="Z3" s="249"/>
      <c r="AA3" s="249"/>
      <c r="AB3" s="250"/>
      <c r="AC3" s="78" t="s">
        <v>88</v>
      </c>
      <c r="AD3" s="254"/>
      <c r="AE3" s="255"/>
      <c r="AH3" s="58" t="s">
        <v>12</v>
      </c>
      <c r="AI3" s="58" t="s">
        <v>66</v>
      </c>
      <c r="AJ3" s="58" t="s">
        <v>65</v>
      </c>
      <c r="AK3" s="58" t="s">
        <v>14</v>
      </c>
    </row>
    <row r="4" spans="1:37" s="58" customFormat="1" ht="21.75" customHeight="1" x14ac:dyDescent="0.25">
      <c r="A4" s="247"/>
      <c r="B4" s="251"/>
      <c r="C4" s="252"/>
      <c r="D4" s="252"/>
      <c r="E4" s="253"/>
      <c r="F4" s="251"/>
      <c r="G4" s="252"/>
      <c r="H4" s="252"/>
      <c r="I4" s="252"/>
      <c r="J4" s="252"/>
      <c r="K4" s="252"/>
      <c r="L4" s="252"/>
      <c r="M4" s="252"/>
      <c r="N4" s="252"/>
      <c r="O4" s="252"/>
      <c r="P4" s="252"/>
      <c r="Q4" s="252"/>
      <c r="R4" s="252"/>
      <c r="S4" s="252"/>
      <c r="T4" s="252"/>
      <c r="U4" s="252"/>
      <c r="V4" s="252"/>
      <c r="W4" s="252"/>
      <c r="X4" s="252"/>
      <c r="Y4" s="252"/>
      <c r="Z4" s="252"/>
      <c r="AA4" s="252"/>
      <c r="AB4" s="253"/>
      <c r="AC4" s="78" t="s">
        <v>90</v>
      </c>
      <c r="AD4" s="258">
        <v>43465</v>
      </c>
      <c r="AE4" s="255"/>
      <c r="AI4" s="58" t="s">
        <v>68</v>
      </c>
      <c r="AJ4" s="58" t="s">
        <v>67</v>
      </c>
      <c r="AK4" s="58" t="s">
        <v>15</v>
      </c>
    </row>
    <row r="5" spans="1:37" ht="24.75" customHeight="1" x14ac:dyDescent="0.2">
      <c r="A5" s="237" t="s">
        <v>73</v>
      </c>
      <c r="B5" s="237"/>
      <c r="C5" s="238" t="s">
        <v>99</v>
      </c>
      <c r="D5" s="238"/>
      <c r="E5" s="238"/>
      <c r="F5" s="238"/>
      <c r="G5" s="239"/>
      <c r="H5" s="240"/>
      <c r="I5" s="240"/>
      <c r="J5" s="240"/>
      <c r="K5" s="240"/>
      <c r="L5" s="240"/>
      <c r="M5" s="57" t="s">
        <v>80</v>
      </c>
      <c r="N5" s="241" t="s">
        <v>76</v>
      </c>
      <c r="O5" s="241"/>
      <c r="P5" s="241"/>
      <c r="Q5" s="241"/>
      <c r="R5" s="241"/>
      <c r="S5" s="62"/>
      <c r="T5" s="62"/>
      <c r="U5" s="77"/>
      <c r="V5" s="242" t="s">
        <v>91</v>
      </c>
      <c r="W5" s="243"/>
      <c r="X5" s="56"/>
      <c r="Y5" s="74" t="s">
        <v>77</v>
      </c>
      <c r="Z5" s="56"/>
      <c r="AA5" s="74" t="s">
        <v>78</v>
      </c>
      <c r="AB5" s="56" t="s">
        <v>100</v>
      </c>
      <c r="AC5" s="73" t="s">
        <v>79</v>
      </c>
      <c r="AD5" s="244"/>
      <c r="AE5" s="245"/>
      <c r="AI5" s="58" t="s">
        <v>71</v>
      </c>
      <c r="AJ5" s="58" t="s">
        <v>69</v>
      </c>
    </row>
    <row r="6" spans="1:37" x14ac:dyDescent="0.2">
      <c r="A6" s="259" t="s">
        <v>52</v>
      </c>
      <c r="B6" s="259"/>
      <c r="C6" s="259"/>
      <c r="D6" s="259"/>
      <c r="E6" s="259"/>
      <c r="F6" s="259"/>
      <c r="G6" s="260" t="s">
        <v>21</v>
      </c>
      <c r="H6" s="261"/>
      <c r="I6" s="261"/>
      <c r="J6" s="261"/>
      <c r="K6" s="261"/>
      <c r="L6" s="261"/>
      <c r="M6" s="261"/>
      <c r="N6" s="261"/>
      <c r="O6" s="261"/>
      <c r="P6" s="261"/>
      <c r="Q6" s="261"/>
      <c r="R6" s="261"/>
      <c r="S6" s="261"/>
      <c r="T6" s="261"/>
      <c r="U6" s="261"/>
      <c r="V6" s="261"/>
      <c r="W6" s="261"/>
      <c r="X6" s="261"/>
      <c r="Y6" s="261"/>
      <c r="Z6" s="261"/>
      <c r="AA6" s="262"/>
      <c r="AB6" s="263" t="s">
        <v>27</v>
      </c>
      <c r="AC6" s="266" t="s">
        <v>38</v>
      </c>
      <c r="AD6" s="267"/>
      <c r="AE6" s="268"/>
      <c r="AJ6" s="58" t="s">
        <v>70</v>
      </c>
    </row>
    <row r="7" spans="1:37" s="47" customFormat="1" ht="14.25" customHeight="1" x14ac:dyDescent="0.2">
      <c r="A7" s="275" t="s">
        <v>58</v>
      </c>
      <c r="B7" s="276" t="s">
        <v>61</v>
      </c>
      <c r="C7" s="279" t="s">
        <v>40</v>
      </c>
      <c r="D7" s="275" t="s">
        <v>62</v>
      </c>
      <c r="E7" s="279" t="s">
        <v>41</v>
      </c>
      <c r="F7" s="241" t="s">
        <v>42</v>
      </c>
      <c r="G7" s="282" t="s">
        <v>75</v>
      </c>
      <c r="H7" s="282"/>
      <c r="I7" s="282"/>
      <c r="J7" s="282"/>
      <c r="K7" s="282"/>
      <c r="L7" s="283" t="s">
        <v>25</v>
      </c>
      <c r="M7" s="286" t="s">
        <v>24</v>
      </c>
      <c r="N7" s="286"/>
      <c r="O7" s="286"/>
      <c r="P7" s="286"/>
      <c r="Q7" s="286"/>
      <c r="R7" s="286"/>
      <c r="S7" s="286"/>
      <c r="T7" s="286"/>
      <c r="U7" s="286"/>
      <c r="V7" s="286"/>
      <c r="W7" s="286"/>
      <c r="X7" s="286"/>
      <c r="Y7" s="286"/>
      <c r="Z7" s="286"/>
      <c r="AA7" s="286"/>
      <c r="AB7" s="264"/>
      <c r="AC7" s="269"/>
      <c r="AD7" s="270"/>
      <c r="AE7" s="271"/>
    </row>
    <row r="8" spans="1:37" s="47" customFormat="1" ht="20.25" customHeight="1" x14ac:dyDescent="0.2">
      <c r="A8" s="275"/>
      <c r="B8" s="277"/>
      <c r="C8" s="279"/>
      <c r="D8" s="275"/>
      <c r="E8" s="279"/>
      <c r="F8" s="241"/>
      <c r="G8" s="287" t="s">
        <v>43</v>
      </c>
      <c r="H8" s="287"/>
      <c r="I8" s="287"/>
      <c r="J8" s="287"/>
      <c r="K8" s="287"/>
      <c r="L8" s="284"/>
      <c r="M8" s="288" t="s">
        <v>54</v>
      </c>
      <c r="N8" s="288" t="s">
        <v>23</v>
      </c>
      <c r="O8" s="66"/>
      <c r="P8" s="67"/>
      <c r="Q8" s="67"/>
      <c r="R8" s="290" t="s">
        <v>45</v>
      </c>
      <c r="S8" s="48"/>
      <c r="T8" s="48"/>
      <c r="U8" s="292" t="s">
        <v>44</v>
      </c>
      <c r="V8" s="293"/>
      <c r="W8" s="294"/>
      <c r="X8" s="295" t="s">
        <v>59</v>
      </c>
      <c r="Y8" s="297" t="s">
        <v>49</v>
      </c>
      <c r="Z8" s="297"/>
      <c r="AA8" s="297"/>
      <c r="AB8" s="264"/>
      <c r="AC8" s="272"/>
      <c r="AD8" s="273"/>
      <c r="AE8" s="274"/>
    </row>
    <row r="9" spans="1:37" s="47" customFormat="1" ht="27.75" customHeight="1" x14ac:dyDescent="0.2">
      <c r="A9" s="276"/>
      <c r="B9" s="278"/>
      <c r="C9" s="280"/>
      <c r="D9" s="276"/>
      <c r="E9" s="280"/>
      <c r="F9" s="281"/>
      <c r="G9" s="69" t="s">
        <v>8</v>
      </c>
      <c r="H9" s="70" t="s">
        <v>81</v>
      </c>
      <c r="I9" s="69" t="s">
        <v>9</v>
      </c>
      <c r="J9" s="70" t="s">
        <v>82</v>
      </c>
      <c r="K9" s="80" t="s">
        <v>10</v>
      </c>
      <c r="L9" s="285"/>
      <c r="M9" s="289"/>
      <c r="N9" s="289"/>
      <c r="O9" s="68"/>
      <c r="P9" s="68"/>
      <c r="Q9" s="68"/>
      <c r="R9" s="291"/>
      <c r="S9" s="49"/>
      <c r="T9" s="49"/>
      <c r="U9" s="71" t="s">
        <v>8</v>
      </c>
      <c r="V9" s="72" t="s">
        <v>9</v>
      </c>
      <c r="W9" s="71" t="s">
        <v>10</v>
      </c>
      <c r="X9" s="296"/>
      <c r="Y9" s="64" t="s">
        <v>94</v>
      </c>
      <c r="Z9" s="81" t="s">
        <v>47</v>
      </c>
      <c r="AA9" s="81" t="s">
        <v>48</v>
      </c>
      <c r="AB9" s="265"/>
      <c r="AC9" s="65" t="s">
        <v>47</v>
      </c>
      <c r="AD9" s="65" t="s">
        <v>50</v>
      </c>
      <c r="AE9" s="75" t="s">
        <v>51</v>
      </c>
    </row>
    <row r="10" spans="1:37" ht="50.25" customHeight="1" x14ac:dyDescent="0.2">
      <c r="A10" s="309" t="s">
        <v>101</v>
      </c>
      <c r="B10" s="312" t="s">
        <v>102</v>
      </c>
      <c r="C10" s="315" t="s">
        <v>103</v>
      </c>
      <c r="D10" s="318" t="s">
        <v>66</v>
      </c>
      <c r="E10" s="321" t="s">
        <v>104</v>
      </c>
      <c r="F10" s="318" t="s">
        <v>105</v>
      </c>
      <c r="G10" s="298" t="s">
        <v>15</v>
      </c>
      <c r="H10" s="300" t="str">
        <f>IF(G10="(1) RARA VEZ","1", IF(G10="(2) IMPROBABLE","2",IF(G10="(3) POSIBLE","3",IF(G10="(4) PROBABLE","4",IF(G10="(5) CASI SEGURO","5","")))))</f>
        <v>3</v>
      </c>
      <c r="I10" s="303" t="s">
        <v>67</v>
      </c>
      <c r="J10" s="305" t="str">
        <f>IF(I10="(1) INSIGNIFICANTE","1",IF(I10="(2) MENOR","2",IF(I10="(3) MODERADO","3",IF(I10="(4) MAYOR","4",IF(I10="(5) CATASTRÓFICO","5","")))))</f>
        <v>3</v>
      </c>
      <c r="K10" s="306">
        <f>+H10*J10</f>
        <v>9</v>
      </c>
      <c r="L10" s="307" t="s">
        <v>106</v>
      </c>
      <c r="M10" s="50" t="s">
        <v>6</v>
      </c>
      <c r="N10" s="41" t="s">
        <v>12</v>
      </c>
      <c r="O10" s="76" t="str">
        <f>IF(N10="SÍ",15,"0")</f>
        <v>0</v>
      </c>
      <c r="P10" s="347">
        <f>SUM(O10:O16)</f>
        <v>0</v>
      </c>
      <c r="Q10" s="349">
        <f>IF(AND(P10&gt;=0,P10&lt;=50),0,IF(AND(P10&gt;50,P10&lt;=75),1,IF(AND(P10&gt;75,P10&lt;=100),2,"REVISAR")))</f>
        <v>0</v>
      </c>
      <c r="R10" s="351" t="s">
        <v>8</v>
      </c>
      <c r="S10" s="349">
        <f>IF(R10="PROBABILIDAD",H10-Q10,J10-Q10)</f>
        <v>3</v>
      </c>
      <c r="T10" s="353">
        <f>IF($S10&lt;=0,1,$S10)</f>
        <v>3</v>
      </c>
      <c r="U10" s="355" t="str">
        <f>IF(AND($R10="PROBABILIDAD",$T10=1),$AK$2,IF(AND(R10="PROBABILIDAD",$T10=2),$AK$3,IF(AND($R10="PROBABILIDAD",$T10=3),$AK$4,IF(AND($R10="PROBABILIDAD",$T10=4),#REF!,IF(AND($R10="PROBABILIDAD",$T10=5),#REF!,$G10)))))</f>
        <v>(3) POSIBLE</v>
      </c>
      <c r="V10" s="339" t="str">
        <f>IF(AND($R10="IMPACTO",$T10=1),$AJ$2,IF(AND(R10="IMPACTO",$T10=2),$AJ$3,IF(AND($R10="IMPACTO",$T10=3),$AJ$4,IF(AND($R10="IMPACTO",$T10=4),$AJ$5,IF(AND($R10="IMPACTO",$T10=5),$AJ$6,I10)))))</f>
        <v>(3) MODERADO</v>
      </c>
      <c r="W10" s="306">
        <f>IF(R10="PROBABILIDAD",T10*J10,T10*H10)</f>
        <v>9</v>
      </c>
      <c r="X10" s="333" t="s">
        <v>107</v>
      </c>
      <c r="Y10" s="343" t="s">
        <v>108</v>
      </c>
      <c r="Z10" s="333" t="s">
        <v>109</v>
      </c>
      <c r="AA10" s="345" t="s">
        <v>110</v>
      </c>
      <c r="AB10" s="331" t="s">
        <v>111</v>
      </c>
      <c r="AC10" s="333" t="s">
        <v>112</v>
      </c>
      <c r="AD10" s="333" t="s">
        <v>113</v>
      </c>
      <c r="AE10" s="336" t="s">
        <v>114</v>
      </c>
    </row>
    <row r="11" spans="1:37" ht="48" customHeight="1" x14ac:dyDescent="0.2">
      <c r="A11" s="310"/>
      <c r="B11" s="313"/>
      <c r="C11" s="316"/>
      <c r="D11" s="319"/>
      <c r="E11" s="321"/>
      <c r="F11" s="319"/>
      <c r="G11" s="298"/>
      <c r="H11" s="301"/>
      <c r="I11" s="303"/>
      <c r="J11" s="305"/>
      <c r="K11" s="306"/>
      <c r="L11" s="308"/>
      <c r="M11" s="51" t="s">
        <v>7</v>
      </c>
      <c r="N11" s="41" t="s">
        <v>12</v>
      </c>
      <c r="O11" s="42" t="str">
        <f>IF(N11="SÍ",5,"0")</f>
        <v>0</v>
      </c>
      <c r="P11" s="348"/>
      <c r="Q11" s="350"/>
      <c r="R11" s="352"/>
      <c r="S11" s="350"/>
      <c r="T11" s="354"/>
      <c r="U11" s="356"/>
      <c r="V11" s="340"/>
      <c r="W11" s="306"/>
      <c r="X11" s="342"/>
      <c r="Y11" s="344"/>
      <c r="Z11" s="342"/>
      <c r="AA11" s="346"/>
      <c r="AB11" s="332"/>
      <c r="AC11" s="334"/>
      <c r="AD11" s="335"/>
      <c r="AE11" s="301"/>
    </row>
    <row r="12" spans="1:37" ht="33" customHeight="1" x14ac:dyDescent="0.2">
      <c r="A12" s="310"/>
      <c r="B12" s="313"/>
      <c r="C12" s="316"/>
      <c r="D12" s="319"/>
      <c r="E12" s="321"/>
      <c r="F12" s="319"/>
      <c r="G12" s="298"/>
      <c r="H12" s="301"/>
      <c r="I12" s="303"/>
      <c r="J12" s="305"/>
      <c r="K12" s="337"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308"/>
      <c r="M12" s="52" t="s">
        <v>3</v>
      </c>
      <c r="N12" s="41" t="s">
        <v>12</v>
      </c>
      <c r="O12" s="42" t="str">
        <f>IF(N12="SÍ",15,"0")</f>
        <v>0</v>
      </c>
      <c r="P12" s="348"/>
      <c r="Q12" s="350"/>
      <c r="R12" s="352"/>
      <c r="S12" s="350"/>
      <c r="T12" s="354"/>
      <c r="U12" s="356"/>
      <c r="V12" s="340"/>
      <c r="W12" s="337"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ALTA</v>
      </c>
      <c r="X12" s="342"/>
      <c r="Y12" s="344"/>
      <c r="Z12" s="342"/>
      <c r="AA12" s="346"/>
      <c r="AB12" s="332"/>
      <c r="AC12" s="334"/>
      <c r="AD12" s="335"/>
      <c r="AE12" s="301"/>
    </row>
    <row r="13" spans="1:37" ht="26.25" customHeight="1" x14ac:dyDescent="0.2">
      <c r="A13" s="310"/>
      <c r="B13" s="313"/>
      <c r="C13" s="316"/>
      <c r="D13" s="319"/>
      <c r="E13" s="321"/>
      <c r="F13" s="319"/>
      <c r="G13" s="298"/>
      <c r="H13" s="301"/>
      <c r="I13" s="303"/>
      <c r="J13" s="305"/>
      <c r="K13" s="337"/>
      <c r="L13" s="308"/>
      <c r="M13" s="52" t="s">
        <v>4</v>
      </c>
      <c r="N13" s="41" t="s">
        <v>12</v>
      </c>
      <c r="O13" s="42" t="str">
        <f>IF(N13="SÍ",10,"0")</f>
        <v>0</v>
      </c>
      <c r="P13" s="348"/>
      <c r="Q13" s="350"/>
      <c r="R13" s="352"/>
      <c r="S13" s="350"/>
      <c r="T13" s="354"/>
      <c r="U13" s="356"/>
      <c r="V13" s="340"/>
      <c r="W13" s="337"/>
      <c r="X13" s="342"/>
      <c r="Y13" s="344"/>
      <c r="Z13" s="342"/>
      <c r="AA13" s="346"/>
      <c r="AB13" s="332"/>
      <c r="AC13" s="334"/>
      <c r="AD13" s="335"/>
      <c r="AE13" s="301"/>
    </row>
    <row r="14" spans="1:37" ht="45" customHeight="1" x14ac:dyDescent="0.2">
      <c r="A14" s="310"/>
      <c r="B14" s="313"/>
      <c r="C14" s="316"/>
      <c r="D14" s="319"/>
      <c r="E14" s="321"/>
      <c r="F14" s="319"/>
      <c r="G14" s="298"/>
      <c r="H14" s="301"/>
      <c r="I14" s="303"/>
      <c r="J14" s="305"/>
      <c r="K14" s="337"/>
      <c r="L14" s="308"/>
      <c r="M14" s="51" t="s">
        <v>36</v>
      </c>
      <c r="N14" s="41" t="s">
        <v>12</v>
      </c>
      <c r="O14" s="42" t="str">
        <f>IF(N14="SÍ",15,"0")</f>
        <v>0</v>
      </c>
      <c r="P14" s="348"/>
      <c r="Q14" s="350"/>
      <c r="R14" s="352"/>
      <c r="S14" s="350"/>
      <c r="T14" s="354"/>
      <c r="U14" s="356"/>
      <c r="V14" s="340"/>
      <c r="W14" s="337"/>
      <c r="X14" s="342"/>
      <c r="Y14" s="344"/>
      <c r="Z14" s="342"/>
      <c r="AA14" s="346"/>
      <c r="AB14" s="332"/>
      <c r="AC14" s="334"/>
      <c r="AD14" s="335"/>
      <c r="AE14" s="301"/>
    </row>
    <row r="15" spans="1:37" ht="51" customHeight="1" x14ac:dyDescent="0.2">
      <c r="A15" s="310"/>
      <c r="B15" s="313"/>
      <c r="C15" s="316"/>
      <c r="D15" s="319"/>
      <c r="E15" s="321"/>
      <c r="F15" s="319"/>
      <c r="G15" s="298"/>
      <c r="H15" s="301"/>
      <c r="I15" s="303"/>
      <c r="J15" s="305"/>
      <c r="K15" s="337"/>
      <c r="L15" s="308"/>
      <c r="M15" s="51" t="s">
        <v>5</v>
      </c>
      <c r="N15" s="41" t="s">
        <v>12</v>
      </c>
      <c r="O15" s="42" t="str">
        <f>IF(N15="SÍ",10,"0")</f>
        <v>0</v>
      </c>
      <c r="P15" s="348"/>
      <c r="Q15" s="350"/>
      <c r="R15" s="352"/>
      <c r="S15" s="350"/>
      <c r="T15" s="354"/>
      <c r="U15" s="356"/>
      <c r="V15" s="340"/>
      <c r="W15" s="337"/>
      <c r="X15" s="342"/>
      <c r="Y15" s="344"/>
      <c r="Z15" s="342"/>
      <c r="AA15" s="346"/>
      <c r="AB15" s="332"/>
      <c r="AC15" s="334"/>
      <c r="AD15" s="335"/>
      <c r="AE15" s="301"/>
    </row>
    <row r="16" spans="1:37" ht="298.5" customHeight="1" x14ac:dyDescent="0.2">
      <c r="A16" s="310"/>
      <c r="B16" s="313"/>
      <c r="C16" s="317"/>
      <c r="D16" s="320"/>
      <c r="E16" s="322"/>
      <c r="F16" s="320"/>
      <c r="G16" s="299"/>
      <c r="H16" s="302"/>
      <c r="I16" s="304"/>
      <c r="J16" s="305"/>
      <c r="K16" s="338"/>
      <c r="L16" s="308"/>
      <c r="M16" s="53" t="s">
        <v>35</v>
      </c>
      <c r="N16" s="41" t="s">
        <v>12</v>
      </c>
      <c r="O16" s="42" t="str">
        <f>IF(N16="SÍ",30,"0")</f>
        <v>0</v>
      </c>
      <c r="P16" s="348"/>
      <c r="Q16" s="350"/>
      <c r="R16" s="352"/>
      <c r="S16" s="350"/>
      <c r="T16" s="354"/>
      <c r="U16" s="357"/>
      <c r="V16" s="341"/>
      <c r="W16" s="337"/>
      <c r="X16" s="342"/>
      <c r="Y16" s="344"/>
      <c r="Z16" s="342"/>
      <c r="AA16" s="346"/>
      <c r="AB16" s="332"/>
      <c r="AC16" s="334"/>
      <c r="AD16" s="335"/>
      <c r="AE16" s="301"/>
    </row>
    <row r="17" spans="1:31" ht="25.5" x14ac:dyDescent="0.2">
      <c r="A17" s="310"/>
      <c r="B17" s="313"/>
      <c r="C17" s="315" t="s">
        <v>115</v>
      </c>
      <c r="D17" s="323" t="s">
        <v>71</v>
      </c>
      <c r="E17" s="326" t="s">
        <v>116</v>
      </c>
      <c r="F17" s="328" t="s">
        <v>117</v>
      </c>
      <c r="G17" s="298" t="s">
        <v>15</v>
      </c>
      <c r="H17" s="300" t="str">
        <f>IF(G17="(1) RARA VEZ","1", IF(G17="(2) IMPROBABLE","2",IF(G17="(3) POSIBLE","3",IF(G17="(4) PROBABLE","4",IF(G17="(5) CASI SEGURO","5","")))))</f>
        <v>3</v>
      </c>
      <c r="I17" s="303" t="s">
        <v>67</v>
      </c>
      <c r="J17" s="305" t="str">
        <f>IF(I17="(1) INSIGNIFICANTE","1",IF(I17="(2) MENOR","2",IF(I17="(3) MODERADO","3",IF(I17="(4) MAYOR","4",IF(I17="(5) CATASTRÓFICO","5","")))))</f>
        <v>3</v>
      </c>
      <c r="K17" s="306">
        <f>+H17*J17</f>
        <v>9</v>
      </c>
      <c r="L17" s="307" t="s">
        <v>118</v>
      </c>
      <c r="M17" s="50" t="s">
        <v>6</v>
      </c>
      <c r="N17" s="41" t="s">
        <v>12</v>
      </c>
      <c r="O17" s="76" t="str">
        <f>IF(N17="SÍ",15,"0")</f>
        <v>0</v>
      </c>
      <c r="P17" s="347">
        <f>SUM(O17:O23)</f>
        <v>0</v>
      </c>
      <c r="Q17" s="349">
        <f>IF(AND(P17&gt;=0,P17&lt;=50),0,IF(AND(P17&gt;50,P17&lt;=75),1,IF(AND(P17&gt;75,P17&lt;=100),2,"REVISAR")))</f>
        <v>0</v>
      </c>
      <c r="R17" s="351" t="s">
        <v>9</v>
      </c>
      <c r="S17" s="349">
        <f>IF(R17="PROBABILIDAD",H17-Q17,J17-Q17)</f>
        <v>3</v>
      </c>
      <c r="T17" s="353">
        <f>IF($S17&lt;=0,1,$S17)</f>
        <v>3</v>
      </c>
      <c r="U17" s="355" t="str">
        <f>IF(AND($R17="PROBABILIDAD",$T17=1),$AK$2,IF(AND(R17="PROBABILIDAD",$T17=2),$AK$3,IF(AND($R17="PROBABILIDAD",$T17=3),$AK$4,IF(AND($R17="PROBABILIDAD",$T17=4),#REF!,IF(AND($R17="PROBABILIDAD",$T17=5),#REF!,$G17)))))</f>
        <v>(3) POSIBLE</v>
      </c>
      <c r="V17" s="339" t="str">
        <f>IF(AND($R17="IMPACTO",$T17=1),$AJ$2,IF(AND(R17="IMPACTO",$T17=2),$AJ$3,IF(AND($R17="IMPACTO",$T17=3),$AJ$4,IF(AND($R17="IMPACTO",$T17=4),$AJ$5,IF(AND($R17="IMPACTO",$T17=5),$AJ$6,I17)))))</f>
        <v>(3) MODERADO</v>
      </c>
      <c r="W17" s="365">
        <f>IF(R17="PROBABILIDAD",T17*J17,T17*H17)</f>
        <v>9</v>
      </c>
      <c r="X17" s="333" t="s">
        <v>119</v>
      </c>
      <c r="Y17" s="366" t="s">
        <v>120</v>
      </c>
      <c r="Z17" s="364" t="s">
        <v>121</v>
      </c>
      <c r="AA17" s="345" t="s">
        <v>122</v>
      </c>
      <c r="AB17" s="361" t="s">
        <v>111</v>
      </c>
      <c r="AC17" s="363" t="s">
        <v>123</v>
      </c>
      <c r="AD17" s="364" t="s">
        <v>124</v>
      </c>
      <c r="AE17" s="336" t="s">
        <v>125</v>
      </c>
    </row>
    <row r="18" spans="1:31" ht="25.5" x14ac:dyDescent="0.2">
      <c r="A18" s="310"/>
      <c r="B18" s="313"/>
      <c r="C18" s="316"/>
      <c r="D18" s="324"/>
      <c r="E18" s="326"/>
      <c r="F18" s="329"/>
      <c r="G18" s="298"/>
      <c r="H18" s="301"/>
      <c r="I18" s="303"/>
      <c r="J18" s="305"/>
      <c r="K18" s="306"/>
      <c r="L18" s="308"/>
      <c r="M18" s="51" t="s">
        <v>7</v>
      </c>
      <c r="N18" s="41" t="s">
        <v>12</v>
      </c>
      <c r="O18" s="42" t="str">
        <f>IF(N18="SÍ",5,"0")</f>
        <v>0</v>
      </c>
      <c r="P18" s="348"/>
      <c r="Q18" s="350"/>
      <c r="R18" s="352"/>
      <c r="S18" s="350"/>
      <c r="T18" s="354"/>
      <c r="U18" s="356"/>
      <c r="V18" s="340"/>
      <c r="W18" s="306"/>
      <c r="X18" s="342"/>
      <c r="Y18" s="367"/>
      <c r="Z18" s="342"/>
      <c r="AA18" s="346"/>
      <c r="AB18" s="362"/>
      <c r="AC18" s="334"/>
      <c r="AD18" s="334"/>
      <c r="AE18" s="301"/>
    </row>
    <row r="19" spans="1:31" x14ac:dyDescent="0.2">
      <c r="A19" s="310"/>
      <c r="B19" s="313"/>
      <c r="C19" s="316"/>
      <c r="D19" s="324"/>
      <c r="E19" s="326"/>
      <c r="F19" s="329"/>
      <c r="G19" s="298"/>
      <c r="H19" s="301"/>
      <c r="I19" s="303"/>
      <c r="J19" s="305"/>
      <c r="K19" s="337"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ALTA</v>
      </c>
      <c r="L19" s="308"/>
      <c r="M19" s="52" t="s">
        <v>3</v>
      </c>
      <c r="N19" s="41" t="s">
        <v>12</v>
      </c>
      <c r="O19" s="42" t="str">
        <f>IF(N19="SÍ",15,"0")</f>
        <v>0</v>
      </c>
      <c r="P19" s="348"/>
      <c r="Q19" s="350"/>
      <c r="R19" s="352"/>
      <c r="S19" s="350"/>
      <c r="T19" s="354"/>
      <c r="U19" s="356"/>
      <c r="V19" s="340"/>
      <c r="W19" s="337"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ALTA</v>
      </c>
      <c r="X19" s="342"/>
      <c r="Y19" s="367"/>
      <c r="Z19" s="342"/>
      <c r="AA19" s="346"/>
      <c r="AB19" s="362"/>
      <c r="AC19" s="334"/>
      <c r="AD19" s="334"/>
      <c r="AE19" s="301"/>
    </row>
    <row r="20" spans="1:31" x14ac:dyDescent="0.2">
      <c r="A20" s="310"/>
      <c r="B20" s="313"/>
      <c r="C20" s="316"/>
      <c r="D20" s="324"/>
      <c r="E20" s="326"/>
      <c r="F20" s="329"/>
      <c r="G20" s="298"/>
      <c r="H20" s="301"/>
      <c r="I20" s="303"/>
      <c r="J20" s="305"/>
      <c r="K20" s="337"/>
      <c r="L20" s="308"/>
      <c r="M20" s="52" t="s">
        <v>4</v>
      </c>
      <c r="N20" s="41" t="s">
        <v>12</v>
      </c>
      <c r="O20" s="42" t="str">
        <f>IF(N20="SÍ",10,"0")</f>
        <v>0</v>
      </c>
      <c r="P20" s="348"/>
      <c r="Q20" s="350"/>
      <c r="R20" s="352"/>
      <c r="S20" s="350"/>
      <c r="T20" s="354"/>
      <c r="U20" s="356"/>
      <c r="V20" s="340"/>
      <c r="W20" s="337"/>
      <c r="X20" s="342"/>
      <c r="Y20" s="367"/>
      <c r="Z20" s="342"/>
      <c r="AA20" s="346"/>
      <c r="AB20" s="362"/>
      <c r="AC20" s="334"/>
      <c r="AD20" s="334"/>
      <c r="AE20" s="301"/>
    </row>
    <row r="21" spans="1:31" ht="25.5" x14ac:dyDescent="0.2">
      <c r="A21" s="310"/>
      <c r="B21" s="313"/>
      <c r="C21" s="316"/>
      <c r="D21" s="324"/>
      <c r="E21" s="326"/>
      <c r="F21" s="329"/>
      <c r="G21" s="298"/>
      <c r="H21" s="301"/>
      <c r="I21" s="303"/>
      <c r="J21" s="305"/>
      <c r="K21" s="337"/>
      <c r="L21" s="308"/>
      <c r="M21" s="51" t="s">
        <v>36</v>
      </c>
      <c r="N21" s="41" t="s">
        <v>12</v>
      </c>
      <c r="O21" s="42" t="str">
        <f>IF(N21="SÍ",15,"0")</f>
        <v>0</v>
      </c>
      <c r="P21" s="348"/>
      <c r="Q21" s="350"/>
      <c r="R21" s="352"/>
      <c r="S21" s="350"/>
      <c r="T21" s="354"/>
      <c r="U21" s="356"/>
      <c r="V21" s="340"/>
      <c r="W21" s="337"/>
      <c r="X21" s="342"/>
      <c r="Y21" s="367"/>
      <c r="Z21" s="342"/>
      <c r="AA21" s="346"/>
      <c r="AB21" s="362"/>
      <c r="AC21" s="334"/>
      <c r="AD21" s="334"/>
      <c r="AE21" s="301"/>
    </row>
    <row r="22" spans="1:31" ht="25.5" x14ac:dyDescent="0.2">
      <c r="A22" s="310"/>
      <c r="B22" s="313"/>
      <c r="C22" s="316"/>
      <c r="D22" s="324"/>
      <c r="E22" s="326"/>
      <c r="F22" s="329"/>
      <c r="G22" s="298"/>
      <c r="H22" s="301"/>
      <c r="I22" s="303"/>
      <c r="J22" s="305"/>
      <c r="K22" s="337"/>
      <c r="L22" s="308"/>
      <c r="M22" s="51" t="s">
        <v>5</v>
      </c>
      <c r="N22" s="41" t="s">
        <v>12</v>
      </c>
      <c r="O22" s="42" t="str">
        <f>IF(N22="SÍ",10,"0")</f>
        <v>0</v>
      </c>
      <c r="P22" s="348"/>
      <c r="Q22" s="350"/>
      <c r="R22" s="352"/>
      <c r="S22" s="350"/>
      <c r="T22" s="354"/>
      <c r="U22" s="356"/>
      <c r="V22" s="340"/>
      <c r="W22" s="337"/>
      <c r="X22" s="342"/>
      <c r="Y22" s="367"/>
      <c r="Z22" s="342"/>
      <c r="AA22" s="346"/>
      <c r="AB22" s="362"/>
      <c r="AC22" s="334"/>
      <c r="AD22" s="334"/>
      <c r="AE22" s="301"/>
    </row>
    <row r="23" spans="1:31" ht="25.5" x14ac:dyDescent="0.2">
      <c r="A23" s="310"/>
      <c r="B23" s="313"/>
      <c r="C23" s="317"/>
      <c r="D23" s="325"/>
      <c r="E23" s="327"/>
      <c r="F23" s="330"/>
      <c r="G23" s="299"/>
      <c r="H23" s="302"/>
      <c r="I23" s="304"/>
      <c r="J23" s="305"/>
      <c r="K23" s="338"/>
      <c r="L23" s="308"/>
      <c r="M23" s="53" t="s">
        <v>35</v>
      </c>
      <c r="N23" s="41" t="s">
        <v>12</v>
      </c>
      <c r="O23" s="42" t="str">
        <f>IF(N23="SÍ",30,"0")</f>
        <v>0</v>
      </c>
      <c r="P23" s="348"/>
      <c r="Q23" s="350"/>
      <c r="R23" s="352"/>
      <c r="S23" s="350"/>
      <c r="T23" s="354"/>
      <c r="U23" s="357"/>
      <c r="V23" s="341"/>
      <c r="W23" s="337"/>
      <c r="X23" s="342"/>
      <c r="Y23" s="367"/>
      <c r="Z23" s="342"/>
      <c r="AA23" s="346"/>
      <c r="AB23" s="362"/>
      <c r="AC23" s="334"/>
      <c r="AD23" s="334"/>
      <c r="AE23" s="301"/>
    </row>
    <row r="24" spans="1:31" ht="25.5" x14ac:dyDescent="0.2">
      <c r="A24" s="310"/>
      <c r="B24" s="313"/>
      <c r="C24" s="315" t="s">
        <v>126</v>
      </c>
      <c r="D24" s="323" t="s">
        <v>68</v>
      </c>
      <c r="E24" s="326" t="s">
        <v>127</v>
      </c>
      <c r="F24" s="358" t="s">
        <v>128</v>
      </c>
      <c r="G24" s="298" t="s">
        <v>15</v>
      </c>
      <c r="H24" s="300" t="str">
        <f>IF(G24="(1) RARA VEZ","1", IF(G24="(2) IMPROBABLE","2",IF(G24="(3) POSIBLE","3",IF(G24="(4) PROBABLE","4",IF(G24="(5) CASI SEGURO","5","")))))</f>
        <v>3</v>
      </c>
      <c r="I24" s="303" t="s">
        <v>69</v>
      </c>
      <c r="J24" s="305" t="str">
        <f>IF(I24="(1) INSIGNIFICANTE","1",IF(I24="(2) MENOR","2",IF(I24="(3) MODERADO","3",IF(I24="(4) MAYOR","4",IF(I24="(5) CATASTRÓFICO","5","")))))</f>
        <v>4</v>
      </c>
      <c r="K24" s="306">
        <f>+H24*J24</f>
        <v>12</v>
      </c>
      <c r="L24" s="381" t="s">
        <v>129</v>
      </c>
      <c r="M24" s="50" t="s">
        <v>6</v>
      </c>
      <c r="N24" s="41" t="s">
        <v>12</v>
      </c>
      <c r="O24" s="76" t="str">
        <f>IF(N24="SÍ",15,"0")</f>
        <v>0</v>
      </c>
      <c r="P24" s="347">
        <f>SUM(O24:O30)</f>
        <v>0</v>
      </c>
      <c r="Q24" s="349">
        <f>IF(AND(P24&gt;=0,P24&lt;=50),0,IF(AND(P24&gt;50,P24&lt;=75),1,IF(AND(P24&gt;75,P24&lt;=100),2,"REVISAR")))</f>
        <v>0</v>
      </c>
      <c r="R24" s="351" t="s">
        <v>8</v>
      </c>
      <c r="S24" s="349">
        <f>IF(R24="PROBABILIDAD",H24-Q24,J24-Q24)</f>
        <v>3</v>
      </c>
      <c r="T24" s="353">
        <f>IF($S24&lt;=0,1,$S24)</f>
        <v>3</v>
      </c>
      <c r="U24" s="355" t="str">
        <f>IF(AND($R24="PROBABILIDAD",$T24=1),$AK$2,IF(AND(R24="PROBABILIDAD",$T24=2),$AK$3,IF(AND($R24="PROBABILIDAD",$T24=3),$AK$4,IF(AND($R24="PROBABILIDAD",$T24=4),#REF!,IF(AND($R24="PROBABILIDAD",$T24=5),#REF!,$G24)))))</f>
        <v>(3) POSIBLE</v>
      </c>
      <c r="V24" s="339" t="str">
        <f>IF(AND($R24="IMPACTO",$T24=1),$AJ$2,IF(AND(R24="IMPACTO",$T24=2),$AJ$3,IF(AND($R24="IMPACTO",$T24=3),$AJ$4,IF(AND($R24="IMPACTO",$T24=4),$AJ$5,IF(AND($R24="IMPACTO",$T24=5),$AJ$6,I24)))))</f>
        <v>(4) MAYOR</v>
      </c>
      <c r="W24" s="365">
        <f>IF(R24="PROBABILIDAD",T24*J24,T24*H24)</f>
        <v>12</v>
      </c>
      <c r="X24" s="343" t="s">
        <v>130</v>
      </c>
      <c r="Y24" s="379" t="s">
        <v>131</v>
      </c>
      <c r="Z24" s="343" t="s">
        <v>132</v>
      </c>
      <c r="AA24" s="381" t="s">
        <v>133</v>
      </c>
      <c r="AB24" s="331" t="s">
        <v>111</v>
      </c>
      <c r="AC24" s="364" t="s">
        <v>134</v>
      </c>
      <c r="AD24" s="333" t="s">
        <v>113</v>
      </c>
      <c r="AE24" s="336" t="s">
        <v>135</v>
      </c>
    </row>
    <row r="25" spans="1:31" ht="25.5" x14ac:dyDescent="0.2">
      <c r="A25" s="310"/>
      <c r="B25" s="313"/>
      <c r="C25" s="316"/>
      <c r="D25" s="324"/>
      <c r="E25" s="326"/>
      <c r="F25" s="359"/>
      <c r="G25" s="298"/>
      <c r="H25" s="301"/>
      <c r="I25" s="303"/>
      <c r="J25" s="305"/>
      <c r="K25" s="306"/>
      <c r="L25" s="382"/>
      <c r="M25" s="51" t="s">
        <v>7</v>
      </c>
      <c r="N25" s="41" t="s">
        <v>12</v>
      </c>
      <c r="O25" s="42" t="str">
        <f>IF(N25="SÍ",5,"0")</f>
        <v>0</v>
      </c>
      <c r="P25" s="348"/>
      <c r="Q25" s="350"/>
      <c r="R25" s="352"/>
      <c r="S25" s="350"/>
      <c r="T25" s="354"/>
      <c r="U25" s="356"/>
      <c r="V25" s="340"/>
      <c r="W25" s="306"/>
      <c r="X25" s="344"/>
      <c r="Y25" s="380"/>
      <c r="Z25" s="344"/>
      <c r="AA25" s="382"/>
      <c r="AB25" s="332"/>
      <c r="AC25" s="386"/>
      <c r="AD25" s="342"/>
      <c r="AE25" s="385"/>
    </row>
    <row r="26" spans="1:31" x14ac:dyDescent="0.2">
      <c r="A26" s="310"/>
      <c r="B26" s="313"/>
      <c r="C26" s="316"/>
      <c r="D26" s="324"/>
      <c r="E26" s="326"/>
      <c r="F26" s="359"/>
      <c r="G26" s="298"/>
      <c r="H26" s="301"/>
      <c r="I26" s="303"/>
      <c r="J26" s="305"/>
      <c r="K26" s="337"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EXTREMA</v>
      </c>
      <c r="L26" s="382"/>
      <c r="M26" s="52" t="s">
        <v>3</v>
      </c>
      <c r="N26" s="41" t="s">
        <v>12</v>
      </c>
      <c r="O26" s="42" t="str">
        <f>IF(N26="SÍ",15,"0")</f>
        <v>0</v>
      </c>
      <c r="P26" s="348"/>
      <c r="Q26" s="350"/>
      <c r="R26" s="352"/>
      <c r="S26" s="350"/>
      <c r="T26" s="354"/>
      <c r="U26" s="356"/>
      <c r="V26" s="340"/>
      <c r="W26" s="337"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EXTREMA</v>
      </c>
      <c r="X26" s="344"/>
      <c r="Y26" s="380"/>
      <c r="Z26" s="344"/>
      <c r="AA26" s="382"/>
      <c r="AB26" s="332"/>
      <c r="AC26" s="386"/>
      <c r="AD26" s="342"/>
      <c r="AE26" s="385"/>
    </row>
    <row r="27" spans="1:31" x14ac:dyDescent="0.2">
      <c r="A27" s="310"/>
      <c r="B27" s="313"/>
      <c r="C27" s="316"/>
      <c r="D27" s="324"/>
      <c r="E27" s="326"/>
      <c r="F27" s="359"/>
      <c r="G27" s="298"/>
      <c r="H27" s="301"/>
      <c r="I27" s="303"/>
      <c r="J27" s="305"/>
      <c r="K27" s="337"/>
      <c r="L27" s="382"/>
      <c r="M27" s="52" t="s">
        <v>4</v>
      </c>
      <c r="N27" s="41" t="s">
        <v>12</v>
      </c>
      <c r="O27" s="42" t="str">
        <f>IF(N27="SÍ",10,"0")</f>
        <v>0</v>
      </c>
      <c r="P27" s="348"/>
      <c r="Q27" s="350"/>
      <c r="R27" s="352"/>
      <c r="S27" s="350"/>
      <c r="T27" s="354"/>
      <c r="U27" s="356"/>
      <c r="V27" s="340"/>
      <c r="W27" s="337"/>
      <c r="X27" s="344"/>
      <c r="Y27" s="380"/>
      <c r="Z27" s="344"/>
      <c r="AA27" s="382"/>
      <c r="AB27" s="332"/>
      <c r="AC27" s="386"/>
      <c r="AD27" s="342"/>
      <c r="AE27" s="385"/>
    </row>
    <row r="28" spans="1:31" ht="25.5" x14ac:dyDescent="0.2">
      <c r="A28" s="310"/>
      <c r="B28" s="313"/>
      <c r="C28" s="316"/>
      <c r="D28" s="324"/>
      <c r="E28" s="326"/>
      <c r="F28" s="359"/>
      <c r="G28" s="298"/>
      <c r="H28" s="301"/>
      <c r="I28" s="303"/>
      <c r="J28" s="305"/>
      <c r="K28" s="337"/>
      <c r="L28" s="382"/>
      <c r="M28" s="51" t="s">
        <v>36</v>
      </c>
      <c r="N28" s="41" t="s">
        <v>12</v>
      </c>
      <c r="O28" s="42" t="str">
        <f>IF(N28="SÍ",15,"0")</f>
        <v>0</v>
      </c>
      <c r="P28" s="348"/>
      <c r="Q28" s="350"/>
      <c r="R28" s="352"/>
      <c r="S28" s="350"/>
      <c r="T28" s="354"/>
      <c r="U28" s="356"/>
      <c r="V28" s="340"/>
      <c r="W28" s="337"/>
      <c r="X28" s="344"/>
      <c r="Y28" s="380"/>
      <c r="Z28" s="344"/>
      <c r="AA28" s="382"/>
      <c r="AB28" s="332"/>
      <c r="AC28" s="386"/>
      <c r="AD28" s="342"/>
      <c r="AE28" s="385"/>
    </row>
    <row r="29" spans="1:31" ht="25.5" x14ac:dyDescent="0.2">
      <c r="A29" s="310"/>
      <c r="B29" s="313"/>
      <c r="C29" s="316"/>
      <c r="D29" s="324"/>
      <c r="E29" s="326"/>
      <c r="F29" s="359"/>
      <c r="G29" s="298"/>
      <c r="H29" s="301"/>
      <c r="I29" s="303"/>
      <c r="J29" s="305"/>
      <c r="K29" s="337"/>
      <c r="L29" s="382"/>
      <c r="M29" s="51" t="s">
        <v>5</v>
      </c>
      <c r="N29" s="41" t="s">
        <v>12</v>
      </c>
      <c r="O29" s="42" t="str">
        <f>IF(N29="SÍ",10,"0")</f>
        <v>0</v>
      </c>
      <c r="P29" s="348"/>
      <c r="Q29" s="350"/>
      <c r="R29" s="352"/>
      <c r="S29" s="350"/>
      <c r="T29" s="354"/>
      <c r="U29" s="356"/>
      <c r="V29" s="340"/>
      <c r="W29" s="337"/>
      <c r="X29" s="344"/>
      <c r="Y29" s="380"/>
      <c r="Z29" s="344"/>
      <c r="AA29" s="382"/>
      <c r="AB29" s="332"/>
      <c r="AC29" s="386"/>
      <c r="AD29" s="342"/>
      <c r="AE29" s="385"/>
    </row>
    <row r="30" spans="1:31" ht="25.5" x14ac:dyDescent="0.2">
      <c r="A30" s="311"/>
      <c r="B30" s="314"/>
      <c r="C30" s="317"/>
      <c r="D30" s="325"/>
      <c r="E30" s="327"/>
      <c r="F30" s="360"/>
      <c r="G30" s="299"/>
      <c r="H30" s="302"/>
      <c r="I30" s="304"/>
      <c r="J30" s="305"/>
      <c r="K30" s="338"/>
      <c r="L30" s="382"/>
      <c r="M30" s="53" t="s">
        <v>35</v>
      </c>
      <c r="N30" s="41" t="s">
        <v>12</v>
      </c>
      <c r="O30" s="42" t="str">
        <f>IF(N30="SÍ",30,"0")</f>
        <v>0</v>
      </c>
      <c r="P30" s="348"/>
      <c r="Q30" s="350"/>
      <c r="R30" s="352"/>
      <c r="S30" s="350"/>
      <c r="T30" s="354"/>
      <c r="U30" s="357"/>
      <c r="V30" s="341"/>
      <c r="W30" s="337"/>
      <c r="X30" s="344"/>
      <c r="Y30" s="380"/>
      <c r="Z30" s="344"/>
      <c r="AA30" s="382"/>
      <c r="AB30" s="332"/>
      <c r="AC30" s="386"/>
      <c r="AD30" s="342"/>
      <c r="AE30" s="385"/>
    </row>
    <row r="31" spans="1:31" ht="25.5" x14ac:dyDescent="0.2">
      <c r="A31" s="368"/>
      <c r="B31" s="369"/>
      <c r="C31" s="372"/>
      <c r="D31" s="323"/>
      <c r="E31" s="375"/>
      <c r="F31" s="377"/>
      <c r="G31" s="298" t="s">
        <v>17</v>
      </c>
      <c r="H31" s="300" t="str">
        <f>IF(G31="(1) RARA VEZ","1", IF(G31="(2) IMPROBABLE","2",IF(G31="(3) POSIBLE","3",IF(G31="(4) PROBABLE","4",IF(G31="(5) CASI SEGURO","5","")))))</f>
        <v>5</v>
      </c>
      <c r="I31" s="303" t="s">
        <v>70</v>
      </c>
      <c r="J31" s="305" t="str">
        <f>IF(I31="(1) INSIGNIFICANTE","1",IF(I31="(2) MENOR","2",IF(I31="(3) MODERADO","3",IF(I31="(4) MAYOR","4",IF(I31="(5) CATASTRÓFICO","5","")))))</f>
        <v>5</v>
      </c>
      <c r="K31" s="306">
        <f>+H31*J31</f>
        <v>25</v>
      </c>
      <c r="L31" s="383"/>
      <c r="M31" s="50" t="s">
        <v>6</v>
      </c>
      <c r="N31" s="41"/>
      <c r="O31" s="76" t="str">
        <f>IF(N31="SÍ",15,"0")</f>
        <v>0</v>
      </c>
      <c r="P31" s="347">
        <f>SUM(O31:O37)</f>
        <v>0</v>
      </c>
      <c r="Q31" s="349">
        <f>IF(AND(P31&gt;=0,P31&lt;=50),0,IF(AND(P31&gt;50,P31&lt;=75),1,IF(AND(P31&gt;75,P31&lt;=100),2,"REVISAR")))</f>
        <v>0</v>
      </c>
      <c r="R31" s="351" t="s">
        <v>9</v>
      </c>
      <c r="S31" s="349">
        <f>IF(R31="PROBABILIDAD",H31-Q31,J31-Q31)</f>
        <v>5</v>
      </c>
      <c r="T31" s="353">
        <f>IF($S31&lt;=0,1,$S31)</f>
        <v>5</v>
      </c>
      <c r="U31" s="355" t="str">
        <f>IF(AND($R31="PROBABILIDAD",$T31=1),$AK$2,IF(AND(R31="PROBABILIDAD",$T31=2),$AK$3,IF(AND($R31="PROBABILIDAD",$T31=3),$AK$4,IF(AND($R31="PROBABILIDAD",$T31=4),#REF!,IF(AND($R31="PROBABILIDAD",$T31=5),#REF!,$G31)))))</f>
        <v>(5) CASI SEGURO</v>
      </c>
      <c r="V31" s="339" t="str">
        <f>IF(AND($R31="IMPACTO",$T31=1),$AJ$2,IF(AND(R31="IMPACTO",$T31=2),$AJ$3,IF(AND($R31="IMPACTO",$T31=3),$AJ$4,IF(AND($R31="IMPACTO",$T31=4),$AJ$5,IF(AND($R31="IMPACTO",$T31=5),$AJ$6,I31)))))</f>
        <v>(5) CATASTRÓFICO</v>
      </c>
      <c r="W31" s="365">
        <f xml:space="preserve"> IF(R31="PROBABILIDAD",T31*J31,T31*H31)</f>
        <v>25</v>
      </c>
      <c r="X31" s="387" t="s">
        <v>136</v>
      </c>
      <c r="Y31" s="387"/>
      <c r="Z31" s="387"/>
      <c r="AA31" s="387"/>
      <c r="AB31" s="387"/>
      <c r="AC31" s="387"/>
      <c r="AD31" s="387"/>
      <c r="AE31" s="389"/>
    </row>
    <row r="32" spans="1:31" ht="25.5" x14ac:dyDescent="0.2">
      <c r="A32" s="368"/>
      <c r="B32" s="370"/>
      <c r="C32" s="373"/>
      <c r="D32" s="324"/>
      <c r="E32" s="375"/>
      <c r="F32" s="378"/>
      <c r="G32" s="298"/>
      <c r="H32" s="301"/>
      <c r="I32" s="303"/>
      <c r="J32" s="305"/>
      <c r="K32" s="306"/>
      <c r="L32" s="384"/>
      <c r="M32" s="51" t="s">
        <v>7</v>
      </c>
      <c r="N32" s="41"/>
      <c r="O32" s="42" t="str">
        <f>IF(N32="SÍ",5,"0")</f>
        <v>0</v>
      </c>
      <c r="P32" s="348"/>
      <c r="Q32" s="350"/>
      <c r="R32" s="352"/>
      <c r="S32" s="350"/>
      <c r="T32" s="354"/>
      <c r="U32" s="356"/>
      <c r="V32" s="340"/>
      <c r="W32" s="306"/>
      <c r="X32" s="388"/>
      <c r="Y32" s="388"/>
      <c r="Z32" s="388"/>
      <c r="AA32" s="388"/>
      <c r="AB32" s="388"/>
      <c r="AC32" s="388"/>
      <c r="AD32" s="388"/>
      <c r="AE32" s="390"/>
    </row>
    <row r="33" spans="1:34" x14ac:dyDescent="0.2">
      <c r="A33" s="368"/>
      <c r="B33" s="370"/>
      <c r="C33" s="373"/>
      <c r="D33" s="324"/>
      <c r="E33" s="375"/>
      <c r="F33" s="378"/>
      <c r="G33" s="298"/>
      <c r="H33" s="301"/>
      <c r="I33" s="303"/>
      <c r="J33" s="305"/>
      <c r="K33" s="337"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EXTREMA</v>
      </c>
      <c r="L33" s="384"/>
      <c r="M33" s="52" t="s">
        <v>3</v>
      </c>
      <c r="N33" s="41"/>
      <c r="O33" s="42" t="str">
        <f>IF(N33="SÍ",15,"0")</f>
        <v>0</v>
      </c>
      <c r="P33" s="348"/>
      <c r="Q33" s="350"/>
      <c r="R33" s="352"/>
      <c r="S33" s="350"/>
      <c r="T33" s="354"/>
      <c r="U33" s="356"/>
      <c r="V33" s="340"/>
      <c r="W33" s="337" t="str">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EXTREMA</v>
      </c>
      <c r="X33" s="388"/>
      <c r="Y33" s="388"/>
      <c r="Z33" s="388"/>
      <c r="AA33" s="388"/>
      <c r="AB33" s="388"/>
      <c r="AC33" s="388"/>
      <c r="AD33" s="388"/>
      <c r="AE33" s="390"/>
    </row>
    <row r="34" spans="1:34" x14ac:dyDescent="0.2">
      <c r="A34" s="368"/>
      <c r="B34" s="370"/>
      <c r="C34" s="373"/>
      <c r="D34" s="324"/>
      <c r="E34" s="375"/>
      <c r="F34" s="378"/>
      <c r="G34" s="298"/>
      <c r="H34" s="301"/>
      <c r="I34" s="303"/>
      <c r="J34" s="305"/>
      <c r="K34" s="337"/>
      <c r="L34" s="384"/>
      <c r="M34" s="52" t="s">
        <v>4</v>
      </c>
      <c r="N34" s="41"/>
      <c r="O34" s="42" t="str">
        <f>IF(N34="SÍ",10,"0")</f>
        <v>0</v>
      </c>
      <c r="P34" s="348"/>
      <c r="Q34" s="350"/>
      <c r="R34" s="352"/>
      <c r="S34" s="350"/>
      <c r="T34" s="354"/>
      <c r="U34" s="356"/>
      <c r="V34" s="340"/>
      <c r="W34" s="337"/>
      <c r="X34" s="388"/>
      <c r="Y34" s="388"/>
      <c r="Z34" s="388"/>
      <c r="AA34" s="388"/>
      <c r="AB34" s="388"/>
      <c r="AC34" s="388"/>
      <c r="AD34" s="388"/>
      <c r="AE34" s="390"/>
    </row>
    <row r="35" spans="1:34" ht="25.5" x14ac:dyDescent="0.2">
      <c r="A35" s="368"/>
      <c r="B35" s="370"/>
      <c r="C35" s="373"/>
      <c r="D35" s="324"/>
      <c r="E35" s="375"/>
      <c r="F35" s="378"/>
      <c r="G35" s="298"/>
      <c r="H35" s="301"/>
      <c r="I35" s="303"/>
      <c r="J35" s="305"/>
      <c r="K35" s="337"/>
      <c r="L35" s="384"/>
      <c r="M35" s="51" t="s">
        <v>36</v>
      </c>
      <c r="N35" s="41"/>
      <c r="O35" s="42" t="str">
        <f>IF(N35="SÍ",15,"0")</f>
        <v>0</v>
      </c>
      <c r="P35" s="348"/>
      <c r="Q35" s="350"/>
      <c r="R35" s="352"/>
      <c r="S35" s="350"/>
      <c r="T35" s="354"/>
      <c r="U35" s="356"/>
      <c r="V35" s="340"/>
      <c r="W35" s="337"/>
      <c r="X35" s="388"/>
      <c r="Y35" s="388"/>
      <c r="Z35" s="388"/>
      <c r="AA35" s="388"/>
      <c r="AB35" s="388"/>
      <c r="AC35" s="388"/>
      <c r="AD35" s="388"/>
      <c r="AE35" s="390"/>
    </row>
    <row r="36" spans="1:34" ht="25.5" x14ac:dyDescent="0.2">
      <c r="A36" s="368"/>
      <c r="B36" s="370"/>
      <c r="C36" s="373"/>
      <c r="D36" s="324"/>
      <c r="E36" s="375"/>
      <c r="F36" s="378"/>
      <c r="G36" s="298"/>
      <c r="H36" s="301"/>
      <c r="I36" s="303"/>
      <c r="J36" s="305"/>
      <c r="K36" s="337"/>
      <c r="L36" s="384"/>
      <c r="M36" s="51" t="s">
        <v>5</v>
      </c>
      <c r="N36" s="41"/>
      <c r="O36" s="42" t="str">
        <f>IF(N36="SÍ",10,"0")</f>
        <v>0</v>
      </c>
      <c r="P36" s="348"/>
      <c r="Q36" s="350"/>
      <c r="R36" s="352"/>
      <c r="S36" s="350"/>
      <c r="T36" s="354"/>
      <c r="U36" s="356"/>
      <c r="V36" s="340"/>
      <c r="W36" s="337"/>
      <c r="X36" s="388"/>
      <c r="Y36" s="388"/>
      <c r="Z36" s="388"/>
      <c r="AA36" s="388"/>
      <c r="AB36" s="388"/>
      <c r="AC36" s="388"/>
      <c r="AD36" s="388"/>
      <c r="AE36" s="390"/>
    </row>
    <row r="37" spans="1:34" ht="25.5" x14ac:dyDescent="0.2">
      <c r="A37" s="369"/>
      <c r="B37" s="371"/>
      <c r="C37" s="374"/>
      <c r="D37" s="325"/>
      <c r="E37" s="376"/>
      <c r="F37" s="300"/>
      <c r="G37" s="299"/>
      <c r="H37" s="302"/>
      <c r="I37" s="304"/>
      <c r="J37" s="305"/>
      <c r="K37" s="338"/>
      <c r="L37" s="384"/>
      <c r="M37" s="53" t="s">
        <v>35</v>
      </c>
      <c r="N37" s="41"/>
      <c r="O37" s="42" t="str">
        <f>IF(N37="SÍ",30,"0")</f>
        <v>0</v>
      </c>
      <c r="P37" s="348"/>
      <c r="Q37" s="350"/>
      <c r="R37" s="352"/>
      <c r="S37" s="350"/>
      <c r="T37" s="354"/>
      <c r="U37" s="357"/>
      <c r="V37" s="341"/>
      <c r="W37" s="337"/>
      <c r="X37" s="388"/>
      <c r="Y37" s="388"/>
      <c r="Z37" s="388"/>
      <c r="AA37" s="388"/>
      <c r="AB37" s="388"/>
      <c r="AC37" s="388"/>
      <c r="AD37" s="388"/>
      <c r="AE37" s="390"/>
    </row>
    <row r="38" spans="1:34" x14ac:dyDescent="0.2">
      <c r="A38" s="398" t="s">
        <v>95</v>
      </c>
      <c r="B38" s="398"/>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row>
    <row r="39" spans="1:34" x14ac:dyDescent="0.2">
      <c r="A39" s="399" t="s">
        <v>34</v>
      </c>
      <c r="B39" s="399"/>
      <c r="C39" s="400"/>
      <c r="D39" s="400"/>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row>
    <row r="40" spans="1:34" x14ac:dyDescent="0.2">
      <c r="A40" s="401" t="s">
        <v>55</v>
      </c>
      <c r="B40" s="401"/>
      <c r="C40" s="401" t="s">
        <v>72</v>
      </c>
      <c r="D40" s="401"/>
      <c r="E40" s="401"/>
      <c r="F40" s="401"/>
      <c r="G40" s="401"/>
      <c r="H40" s="401"/>
      <c r="I40" s="401"/>
      <c r="J40" s="401"/>
      <c r="K40" s="401"/>
      <c r="L40" s="401"/>
      <c r="M40" s="401"/>
      <c r="N40" s="401"/>
      <c r="O40" s="401"/>
      <c r="P40" s="401"/>
      <c r="Q40" s="401"/>
      <c r="R40" s="401"/>
      <c r="S40" s="401"/>
      <c r="T40" s="401"/>
      <c r="U40" s="401"/>
      <c r="V40" s="401"/>
      <c r="W40" s="401"/>
      <c r="X40" s="401"/>
      <c r="Y40" s="401"/>
      <c r="Z40" s="402" t="s">
        <v>92</v>
      </c>
      <c r="AA40" s="402"/>
      <c r="AB40" s="402"/>
      <c r="AC40" s="254" t="s">
        <v>26</v>
      </c>
      <c r="AD40" s="403"/>
      <c r="AE40" s="255"/>
    </row>
    <row r="41" spans="1:34" s="43" customFormat="1" x14ac:dyDescent="0.2">
      <c r="A41" s="391" t="s">
        <v>137</v>
      </c>
      <c r="B41" s="392"/>
      <c r="C41" s="368" t="s">
        <v>138</v>
      </c>
      <c r="D41" s="368"/>
      <c r="E41" s="368"/>
      <c r="F41" s="368"/>
      <c r="G41" s="368"/>
      <c r="H41" s="368"/>
      <c r="I41" s="368"/>
      <c r="J41" s="368"/>
      <c r="K41" s="368"/>
      <c r="L41" s="368"/>
      <c r="M41" s="368"/>
      <c r="N41" s="368"/>
      <c r="O41" s="368"/>
      <c r="P41" s="368"/>
      <c r="Q41" s="368"/>
      <c r="R41" s="368"/>
      <c r="S41" s="368"/>
      <c r="T41" s="368"/>
      <c r="U41" s="368"/>
      <c r="V41" s="368"/>
      <c r="W41" s="368"/>
      <c r="X41" s="368"/>
      <c r="Y41" s="368"/>
      <c r="Z41" s="393">
        <v>43591</v>
      </c>
      <c r="AA41" s="394"/>
      <c r="AB41" s="395"/>
      <c r="AC41" s="396"/>
      <c r="AD41" s="396"/>
      <c r="AE41" s="396"/>
    </row>
    <row r="42" spans="1:34" s="43" customFormat="1" x14ac:dyDescent="0.2">
      <c r="A42" s="397" t="s">
        <v>137</v>
      </c>
      <c r="B42" s="392"/>
      <c r="C42" s="368" t="s">
        <v>139</v>
      </c>
      <c r="D42" s="368"/>
      <c r="E42" s="368"/>
      <c r="F42" s="368"/>
      <c r="G42" s="368"/>
      <c r="H42" s="368"/>
      <c r="I42" s="368"/>
      <c r="J42" s="368"/>
      <c r="K42" s="368"/>
      <c r="L42" s="368"/>
      <c r="M42" s="368"/>
      <c r="N42" s="368"/>
      <c r="O42" s="368"/>
      <c r="P42" s="368"/>
      <c r="Q42" s="368"/>
      <c r="R42" s="368"/>
      <c r="S42" s="368"/>
      <c r="T42" s="368"/>
      <c r="U42" s="368"/>
      <c r="V42" s="368"/>
      <c r="W42" s="368"/>
      <c r="X42" s="368"/>
      <c r="Y42" s="368"/>
      <c r="Z42" s="393">
        <v>43637</v>
      </c>
      <c r="AA42" s="394"/>
      <c r="AB42" s="395"/>
      <c r="AC42" s="396"/>
      <c r="AD42" s="396"/>
      <c r="AE42" s="396"/>
    </row>
    <row r="43" spans="1:34" s="43" customFormat="1" x14ac:dyDescent="0.2">
      <c r="A43" s="397"/>
      <c r="B43" s="392"/>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404"/>
      <c r="AA43" s="394"/>
      <c r="AB43" s="395"/>
      <c r="AC43" s="396"/>
      <c r="AD43" s="396"/>
      <c r="AE43" s="396"/>
    </row>
    <row r="44" spans="1:34" x14ac:dyDescent="0.2">
      <c r="A44" s="405" t="s">
        <v>37</v>
      </c>
      <c r="B44" s="40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7"/>
    </row>
    <row r="45" spans="1:34" x14ac:dyDescent="0.2">
      <c r="A45" s="306" t="s">
        <v>26</v>
      </c>
      <c r="B45" s="306"/>
      <c r="C45" s="306"/>
      <c r="D45" s="306"/>
      <c r="E45" s="306"/>
      <c r="F45" s="306"/>
      <c r="G45" s="306" t="s">
        <v>83</v>
      </c>
      <c r="H45" s="306"/>
      <c r="I45" s="306"/>
      <c r="J45" s="306"/>
      <c r="K45" s="306"/>
      <c r="L45" s="306"/>
      <c r="M45" s="306"/>
      <c r="N45" s="306" t="s">
        <v>74</v>
      </c>
      <c r="O45" s="306"/>
      <c r="P45" s="306"/>
      <c r="Q45" s="306"/>
      <c r="R45" s="306"/>
      <c r="S45" s="306"/>
      <c r="T45" s="306"/>
      <c r="U45" s="306"/>
      <c r="V45" s="306"/>
      <c r="W45" s="306"/>
      <c r="X45" s="306"/>
      <c r="Y45" s="306"/>
      <c r="Z45" s="306"/>
      <c r="AA45" s="408" t="str">
        <f>IF(OR(X5="X",U5="X"),"APOYO OFICINA ASESORA DE PLANEACIÓN","APOYO OFICINA DE CONTROL INTERNO")</f>
        <v>APOYO OFICINA DE CONTROL INTERNO</v>
      </c>
      <c r="AB45" s="408"/>
      <c r="AC45" s="408"/>
      <c r="AD45" s="408"/>
      <c r="AE45" s="408"/>
      <c r="AF45" s="60"/>
      <c r="AG45" s="60"/>
      <c r="AH45" s="44"/>
    </row>
    <row r="46" spans="1:34" ht="25.5" x14ac:dyDescent="0.2">
      <c r="A46" s="82" t="s">
        <v>96</v>
      </c>
      <c r="B46" s="306"/>
      <c r="C46" s="306"/>
      <c r="D46" s="306"/>
      <c r="E46" s="306"/>
      <c r="F46" s="306"/>
      <c r="G46" s="82" t="s">
        <v>96</v>
      </c>
      <c r="H46" s="306"/>
      <c r="I46" s="306"/>
      <c r="J46" s="306"/>
      <c r="K46" s="306"/>
      <c r="L46" s="306"/>
      <c r="M46" s="306"/>
      <c r="N46" s="412" t="s">
        <v>96</v>
      </c>
      <c r="O46" s="413"/>
      <c r="P46" s="413"/>
      <c r="Q46" s="413"/>
      <c r="R46" s="414"/>
      <c r="S46" s="54"/>
      <c r="T46" s="54"/>
      <c r="U46" s="378"/>
      <c r="V46" s="378"/>
      <c r="W46" s="378"/>
      <c r="X46" s="378"/>
      <c r="Y46" s="378"/>
      <c r="Z46" s="378"/>
      <c r="AA46" s="82" t="s">
        <v>96</v>
      </c>
      <c r="AB46" s="415"/>
      <c r="AC46" s="416"/>
      <c r="AD46" s="416"/>
      <c r="AE46" s="417"/>
      <c r="AF46" s="60"/>
      <c r="AG46" s="60"/>
      <c r="AH46" s="44"/>
    </row>
    <row r="47" spans="1:34" s="43" customFormat="1" x14ac:dyDescent="0.2">
      <c r="A47" s="55" t="s">
        <v>32</v>
      </c>
      <c r="B47" s="306" t="s">
        <v>140</v>
      </c>
      <c r="C47" s="306"/>
      <c r="D47" s="306"/>
      <c r="E47" s="306"/>
      <c r="F47" s="306"/>
      <c r="G47" s="55" t="s">
        <v>32</v>
      </c>
      <c r="H47" s="306" t="s">
        <v>141</v>
      </c>
      <c r="I47" s="306"/>
      <c r="J47" s="306"/>
      <c r="K47" s="306"/>
      <c r="L47" s="306"/>
      <c r="M47" s="306"/>
      <c r="N47" s="54" t="s">
        <v>32</v>
      </c>
      <c r="O47" s="54"/>
      <c r="P47" s="54"/>
      <c r="Q47" s="54"/>
      <c r="R47" s="54"/>
      <c r="S47" s="54"/>
      <c r="T47" s="54"/>
      <c r="U47" s="378" t="s">
        <v>142</v>
      </c>
      <c r="V47" s="378"/>
      <c r="W47" s="378"/>
      <c r="X47" s="378"/>
      <c r="Y47" s="378"/>
      <c r="Z47" s="378"/>
      <c r="AA47" s="55" t="s">
        <v>32</v>
      </c>
      <c r="AB47" s="378" t="s">
        <v>143</v>
      </c>
      <c r="AC47" s="378"/>
      <c r="AD47" s="378"/>
      <c r="AE47" s="378"/>
      <c r="AF47" s="61"/>
      <c r="AG47" s="61"/>
      <c r="AH47" s="45"/>
    </row>
    <row r="48" spans="1:34" s="43" customFormat="1" x14ac:dyDescent="0.2">
      <c r="A48" s="55" t="s">
        <v>33</v>
      </c>
      <c r="B48" s="306" t="s">
        <v>144</v>
      </c>
      <c r="C48" s="306"/>
      <c r="D48" s="306"/>
      <c r="E48" s="306"/>
      <c r="F48" s="306"/>
      <c r="G48" s="55" t="s">
        <v>33</v>
      </c>
      <c r="H48" s="306" t="s">
        <v>144</v>
      </c>
      <c r="I48" s="306"/>
      <c r="J48" s="306"/>
      <c r="K48" s="306"/>
      <c r="L48" s="306"/>
      <c r="M48" s="306"/>
      <c r="N48" s="409" t="s">
        <v>33</v>
      </c>
      <c r="O48" s="410"/>
      <c r="P48" s="410"/>
      <c r="Q48" s="410"/>
      <c r="R48" s="411"/>
      <c r="S48" s="54"/>
      <c r="T48" s="54"/>
      <c r="U48" s="378" t="s">
        <v>145</v>
      </c>
      <c r="V48" s="378"/>
      <c r="W48" s="378"/>
      <c r="X48" s="378"/>
      <c r="Y48" s="378"/>
      <c r="Z48" s="378"/>
      <c r="AA48" s="55" t="s">
        <v>33</v>
      </c>
      <c r="AB48" s="378" t="s">
        <v>146</v>
      </c>
      <c r="AC48" s="378"/>
      <c r="AD48" s="378"/>
      <c r="AE48" s="378"/>
      <c r="AF48" s="61"/>
      <c r="AG48" s="61"/>
      <c r="AH48" s="45"/>
    </row>
    <row r="49" spans="3:34" s="43" customFormat="1" x14ac:dyDescent="0.2">
      <c r="C49" s="83"/>
      <c r="D49" s="46"/>
      <c r="E49" s="83"/>
      <c r="AF49" s="45"/>
      <c r="AG49" s="45"/>
      <c r="AH49" s="45"/>
    </row>
    <row r="50" spans="3:34" x14ac:dyDescent="0.2">
      <c r="AF50" s="44"/>
      <c r="AG50" s="44"/>
      <c r="AH50" s="44"/>
    </row>
    <row r="51" spans="3:34" x14ac:dyDescent="0.2">
      <c r="AF51" s="44"/>
      <c r="AG51" s="44"/>
      <c r="AH51" s="44"/>
    </row>
  </sheetData>
  <mergeCells count="188">
    <mergeCell ref="B48:F48"/>
    <mergeCell ref="H48:M48"/>
    <mergeCell ref="N48:R48"/>
    <mergeCell ref="U48:Z48"/>
    <mergeCell ref="AB48:AE48"/>
    <mergeCell ref="B46:F46"/>
    <mergeCell ref="H46:M46"/>
    <mergeCell ref="N46:R46"/>
    <mergeCell ref="U46:Z46"/>
    <mergeCell ref="AB46:AE46"/>
    <mergeCell ref="B47:F47"/>
    <mergeCell ref="H47:M47"/>
    <mergeCell ref="U47:Z47"/>
    <mergeCell ref="AB47:AE47"/>
    <mergeCell ref="A43:B43"/>
    <mergeCell ref="C43:Y43"/>
    <mergeCell ref="Z43:AB43"/>
    <mergeCell ref="AC43:AE43"/>
    <mergeCell ref="A44:AE44"/>
    <mergeCell ref="A45:F45"/>
    <mergeCell ref="G45:M45"/>
    <mergeCell ref="N45:Z45"/>
    <mergeCell ref="AA45:AE45"/>
    <mergeCell ref="A41:B41"/>
    <mergeCell ref="C41:Y41"/>
    <mergeCell ref="Z41:AB41"/>
    <mergeCell ref="AC41:AE41"/>
    <mergeCell ref="A42:B42"/>
    <mergeCell ref="C42:Y42"/>
    <mergeCell ref="Z42:AB42"/>
    <mergeCell ref="AC42:AE42"/>
    <mergeCell ref="A38:AE38"/>
    <mergeCell ref="A39:AE39"/>
    <mergeCell ref="A40:B40"/>
    <mergeCell ref="C40:Y40"/>
    <mergeCell ref="Z40:AB40"/>
    <mergeCell ref="AC40:AE40"/>
    <mergeCell ref="AD24:AD30"/>
    <mergeCell ref="AE24:AE30"/>
    <mergeCell ref="K26:K30"/>
    <mergeCell ref="W26:W30"/>
    <mergeCell ref="AA24:AA30"/>
    <mergeCell ref="AB24:AB30"/>
    <mergeCell ref="AC24:AC30"/>
    <mergeCell ref="AB31:AB37"/>
    <mergeCell ref="AC31:AC37"/>
    <mergeCell ref="AD31:AD37"/>
    <mergeCell ref="AE31:AE37"/>
    <mergeCell ref="K33:K37"/>
    <mergeCell ref="W33:W37"/>
    <mergeCell ref="V31:V37"/>
    <mergeCell ref="W31:W32"/>
    <mergeCell ref="X31:X37"/>
    <mergeCell ref="Y31:Y37"/>
    <mergeCell ref="Z31:Z37"/>
    <mergeCell ref="AA31:AA37"/>
    <mergeCell ref="P31:P37"/>
    <mergeCell ref="Q31:Q37"/>
    <mergeCell ref="R31:R37"/>
    <mergeCell ref="S31:S37"/>
    <mergeCell ref="T31:T37"/>
    <mergeCell ref="Z24:Z30"/>
    <mergeCell ref="R24:R30"/>
    <mergeCell ref="S24:S30"/>
    <mergeCell ref="T24:T30"/>
    <mergeCell ref="U24:U30"/>
    <mergeCell ref="V24:V30"/>
    <mergeCell ref="W24:W25"/>
    <mergeCell ref="I24:I30"/>
    <mergeCell ref="J24:J30"/>
    <mergeCell ref="K24:K25"/>
    <mergeCell ref="L24:L30"/>
    <mergeCell ref="P24:P30"/>
    <mergeCell ref="Q24:Q30"/>
    <mergeCell ref="I17:I23"/>
    <mergeCell ref="A31:A37"/>
    <mergeCell ref="B31:B37"/>
    <mergeCell ref="C31:C37"/>
    <mergeCell ref="D31:D37"/>
    <mergeCell ref="E31:E37"/>
    <mergeCell ref="F31:F37"/>
    <mergeCell ref="X24:X30"/>
    <mergeCell ref="Y24:Y30"/>
    <mergeCell ref="C24:C30"/>
    <mergeCell ref="D24:D30"/>
    <mergeCell ref="E24:E30"/>
    <mergeCell ref="G31:G37"/>
    <mergeCell ref="H31:H37"/>
    <mergeCell ref="I31:I37"/>
    <mergeCell ref="J31:J37"/>
    <mergeCell ref="K31:K32"/>
    <mergeCell ref="L31:L37"/>
    <mergeCell ref="U31:U37"/>
    <mergeCell ref="AB17:AB23"/>
    <mergeCell ref="AC17:AC23"/>
    <mergeCell ref="AD17:AD23"/>
    <mergeCell ref="AE17:AE23"/>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30"/>
    <mergeCell ref="B10:B30"/>
    <mergeCell ref="C10:C16"/>
    <mergeCell ref="D10:D16"/>
    <mergeCell ref="E10:E16"/>
    <mergeCell ref="F10:F16"/>
    <mergeCell ref="C17:C23"/>
    <mergeCell ref="D17:D23"/>
    <mergeCell ref="E17:E23"/>
    <mergeCell ref="F17:F23"/>
    <mergeCell ref="J17:J23"/>
    <mergeCell ref="K17:K18"/>
    <mergeCell ref="L17:L23"/>
    <mergeCell ref="F24:F30"/>
    <mergeCell ref="G24:G30"/>
    <mergeCell ref="H24:H30"/>
    <mergeCell ref="G17:G23"/>
    <mergeCell ref="H17:H23"/>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159" priority="45">
      <formula>$K$12="BAJA"</formula>
    </cfRule>
    <cfRule type="expression" dxfId="158" priority="46">
      <formula>$K$12="MODERADA"</formula>
    </cfRule>
    <cfRule type="expression" dxfId="157" priority="47">
      <formula>$K$12="ALTA"</formula>
    </cfRule>
    <cfRule type="expression" dxfId="156" priority="48">
      <formula>$K$12="EXTREMA"</formula>
    </cfRule>
  </conditionalFormatting>
  <conditionalFormatting sqref="K17:K18">
    <cfRule type="expression" dxfId="155" priority="41">
      <formula>$K$19="BAJA"</formula>
    </cfRule>
    <cfRule type="expression" dxfId="154" priority="42">
      <formula>$K$19="MODERADA"</formula>
    </cfRule>
    <cfRule type="expression" dxfId="153" priority="43">
      <formula>$K$19="ALTA"</formula>
    </cfRule>
    <cfRule type="expression" dxfId="152" priority="44">
      <formula>$K$19="EXTREMA"</formula>
    </cfRule>
  </conditionalFormatting>
  <conditionalFormatting sqref="W17:W23">
    <cfRule type="expression" dxfId="151" priority="37">
      <formula>$W$19="MODERADA"</formula>
    </cfRule>
    <cfRule type="expression" dxfId="150" priority="38">
      <formula>$W$19="EXTREMA"</formula>
    </cfRule>
    <cfRule type="expression" dxfId="149" priority="39">
      <formula>$W$19="ALTA"</formula>
    </cfRule>
    <cfRule type="expression" dxfId="148" priority="40">
      <formula>$W$19="BAJA"</formula>
    </cfRule>
  </conditionalFormatting>
  <conditionalFormatting sqref="K24:K25">
    <cfRule type="expression" dxfId="147" priority="33">
      <formula>$K$26="BAJA"</formula>
    </cfRule>
    <cfRule type="expression" dxfId="146" priority="34">
      <formula>$K$26="MODERADA"</formula>
    </cfRule>
    <cfRule type="expression" dxfId="145" priority="35">
      <formula>$K$26="ALTA"</formula>
    </cfRule>
    <cfRule type="expression" dxfId="144" priority="36">
      <formula>$K$26="EXTREMA"</formula>
    </cfRule>
  </conditionalFormatting>
  <conditionalFormatting sqref="W24:W30">
    <cfRule type="expression" dxfId="143" priority="29">
      <formula>$W$26="MODERADA"</formula>
    </cfRule>
    <cfRule type="expression" dxfId="142" priority="30">
      <formula>$W$26="EXTREMA"</formula>
    </cfRule>
    <cfRule type="expression" dxfId="141" priority="31">
      <formula>$W$26="ALTA"</formula>
    </cfRule>
    <cfRule type="expression" dxfId="140" priority="32">
      <formula>$W$26="BAJA"</formula>
    </cfRule>
  </conditionalFormatting>
  <conditionalFormatting sqref="K31:K32">
    <cfRule type="expression" dxfId="139" priority="25">
      <formula>$K$33="BAJA"</formula>
    </cfRule>
    <cfRule type="expression" dxfId="138" priority="26">
      <formula>$K$33="MODERADA"</formula>
    </cfRule>
    <cfRule type="expression" dxfId="137" priority="27">
      <formula>$K$33="ALTA"</formula>
    </cfRule>
    <cfRule type="expression" dxfId="136" priority="28">
      <formula>$K$33="EXTREMA"</formula>
    </cfRule>
  </conditionalFormatting>
  <conditionalFormatting sqref="W31:W37">
    <cfRule type="expression" dxfId="135" priority="21">
      <formula>$W$33="MODERADA"</formula>
    </cfRule>
    <cfRule type="expression" dxfId="134" priority="22">
      <formula>$W$33="EXTREMA"</formula>
    </cfRule>
    <cfRule type="expression" dxfId="133" priority="23">
      <formula>$W$33="ALTA"</formula>
    </cfRule>
    <cfRule type="expression" dxfId="132" priority="24">
      <formula>$W$33="BAJA"</formula>
    </cfRule>
  </conditionalFormatting>
  <conditionalFormatting sqref="K26:K30">
    <cfRule type="expression" dxfId="131" priority="13">
      <formula>$K$26="BAJA"</formula>
    </cfRule>
    <cfRule type="expression" dxfId="130" priority="14">
      <formula>$K$26="MODERADA"</formula>
    </cfRule>
    <cfRule type="expression" dxfId="129" priority="15">
      <formula>$K$26="ALTA"</formula>
    </cfRule>
    <cfRule type="expression" dxfId="128" priority="16">
      <formula>$K$26="EXTREMA"</formula>
    </cfRule>
  </conditionalFormatting>
  <conditionalFormatting sqref="K33:K37">
    <cfRule type="expression" dxfId="127" priority="9">
      <formula>$K$33="BAJA"</formula>
    </cfRule>
    <cfRule type="expression" dxfId="126" priority="10">
      <formula>$K$33="MODERADA"</formula>
    </cfRule>
    <cfRule type="expression" dxfId="125" priority="11">
      <formula>$K$33="ALTA"</formula>
    </cfRule>
    <cfRule type="expression" dxfId="124" priority="12">
      <formula>$K$33="EXTREMA"</formula>
    </cfRule>
  </conditionalFormatting>
  <conditionalFormatting sqref="K19:K23">
    <cfRule type="expression" dxfId="123" priority="17">
      <formula>$K$19="BAJA"</formula>
    </cfRule>
    <cfRule type="expression" dxfId="122" priority="18">
      <formula>$K$19="MODERADA"</formula>
    </cfRule>
    <cfRule type="expression" dxfId="121" priority="19">
      <formula>$K$19="ALTA"</formula>
    </cfRule>
    <cfRule type="expression" dxfId="120" priority="20">
      <formula>$K$19="EXTREMA"</formula>
    </cfRule>
  </conditionalFormatting>
  <conditionalFormatting sqref="W10:W11">
    <cfRule type="expression" dxfId="119" priority="5">
      <formula>$K$12="BAJA"</formula>
    </cfRule>
    <cfRule type="expression" dxfId="118" priority="6">
      <formula>$K$12="MODERADA"</formula>
    </cfRule>
    <cfRule type="expression" dxfId="117" priority="7">
      <formula>$K$12="ALTA"</formula>
    </cfRule>
    <cfRule type="expression" dxfId="116" priority="8">
      <formula>$K$12="EXTREMA"</formula>
    </cfRule>
  </conditionalFormatting>
  <conditionalFormatting sqref="W12:W16">
    <cfRule type="expression" dxfId="115" priority="1">
      <formula>$K$12="BAJA"</formula>
    </cfRule>
    <cfRule type="expression" dxfId="114" priority="2">
      <formula>$K$12="MODERADA"</formula>
    </cfRule>
    <cfRule type="expression" dxfId="113" priority="3">
      <formula>$K$12="ALTA"</formula>
    </cfRule>
    <cfRule type="expression" dxfId="112" priority="4">
      <formula>$K$12="EXTREMA"</formula>
    </cfRule>
  </conditionalFormatting>
  <dataValidations count="5">
    <dataValidation type="list" allowBlank="1" showInputMessage="1" showErrorMessage="1" sqref="I10:I37">
      <formula1>$AJ$2:$AJ$6</formula1>
    </dataValidation>
    <dataValidation type="list" allowBlank="1" showInputMessage="1" showErrorMessage="1" sqref="R10:R37">
      <formula1>$AJ$1:$AK$1</formula1>
    </dataValidation>
    <dataValidation type="list" allowBlank="1" showInputMessage="1" showErrorMessage="1" sqref="G10:G37">
      <formula1>$AK$2:$AK$4</formula1>
    </dataValidation>
    <dataValidation type="list" allowBlank="1" showInputMessage="1" showErrorMessage="1" sqref="N10:N37">
      <formula1>$AH$2:$AH$3</formula1>
    </dataValidation>
    <dataValidation type="list" allowBlank="1" showInputMessage="1" showErrorMessage="1" sqref="D10:D37">
      <formula1>$AI$2:$AI$5</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8"/>
  <sheetViews>
    <sheetView tabSelected="1" topLeftCell="N6" zoomScale="60" zoomScaleNormal="60" workbookViewId="0">
      <selection activeCell="AJ17" sqref="AJ17"/>
    </sheetView>
  </sheetViews>
  <sheetFormatPr baseColWidth="10" defaultRowHeight="12.75" x14ac:dyDescent="0.2"/>
  <cols>
    <col min="1" max="2" width="22.5703125" style="40" customWidth="1"/>
    <col min="3" max="3" width="21.85546875" style="40" customWidth="1"/>
    <col min="4" max="4" width="17.28515625" style="46" customWidth="1"/>
    <col min="5" max="5" width="16.140625"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33.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5" width="21.7109375" style="40" customWidth="1"/>
    <col min="26" max="26" width="34.28515625" style="40" customWidth="1"/>
    <col min="27" max="27" width="28.7109375" style="40" customWidth="1"/>
    <col min="28" max="28" width="15.85546875" style="40" customWidth="1"/>
    <col min="29" max="29" width="32.28515625" style="40" customWidth="1"/>
    <col min="30" max="30" width="19.140625" style="40" customWidth="1"/>
    <col min="31" max="31" width="16.140625" style="40" customWidth="1"/>
    <col min="32" max="16384" width="11.42578125" style="40"/>
  </cols>
  <sheetData>
    <row r="1" spans="1:60" s="58" customFormat="1" ht="21.75" customHeight="1" x14ac:dyDescent="0.25">
      <c r="A1" s="246"/>
      <c r="B1" s="248" t="s">
        <v>84</v>
      </c>
      <c r="C1" s="249"/>
      <c r="D1" s="249"/>
      <c r="E1" s="250"/>
      <c r="F1" s="248" t="s">
        <v>86</v>
      </c>
      <c r="G1" s="249"/>
      <c r="H1" s="249"/>
      <c r="I1" s="249"/>
      <c r="J1" s="249"/>
      <c r="K1" s="249"/>
      <c r="L1" s="249"/>
      <c r="M1" s="249"/>
      <c r="N1" s="249"/>
      <c r="O1" s="249"/>
      <c r="P1" s="249"/>
      <c r="Q1" s="249"/>
      <c r="R1" s="249"/>
      <c r="S1" s="249"/>
      <c r="T1" s="249"/>
      <c r="U1" s="249"/>
      <c r="V1" s="249"/>
      <c r="W1" s="249"/>
      <c r="X1" s="249"/>
      <c r="Y1" s="249"/>
      <c r="Z1" s="249"/>
      <c r="AA1" s="249"/>
      <c r="AB1" s="250"/>
      <c r="AC1" s="78" t="s">
        <v>87</v>
      </c>
      <c r="AD1" s="254" t="s">
        <v>97</v>
      </c>
      <c r="AE1" s="255"/>
    </row>
    <row r="2" spans="1:60" s="58" customFormat="1" ht="21.75" customHeight="1" x14ac:dyDescent="0.25">
      <c r="A2" s="247"/>
      <c r="B2" s="251"/>
      <c r="C2" s="252"/>
      <c r="D2" s="252"/>
      <c r="E2" s="253"/>
      <c r="F2" s="251"/>
      <c r="G2" s="252"/>
      <c r="H2" s="252"/>
      <c r="I2" s="252"/>
      <c r="J2" s="252"/>
      <c r="K2" s="252"/>
      <c r="L2" s="252"/>
      <c r="M2" s="252"/>
      <c r="N2" s="252"/>
      <c r="O2" s="252"/>
      <c r="P2" s="252"/>
      <c r="Q2" s="252"/>
      <c r="R2" s="252"/>
      <c r="S2" s="252"/>
      <c r="T2" s="252"/>
      <c r="U2" s="252"/>
      <c r="V2" s="252"/>
      <c r="W2" s="252"/>
      <c r="X2" s="252"/>
      <c r="Y2" s="252"/>
      <c r="Z2" s="252"/>
      <c r="AA2" s="252"/>
      <c r="AB2" s="253"/>
      <c r="AC2" s="59" t="s">
        <v>89</v>
      </c>
      <c r="AD2" s="256" t="s">
        <v>98</v>
      </c>
      <c r="AE2" s="257"/>
    </row>
    <row r="3" spans="1:60" s="58" customFormat="1" ht="21.75" customHeight="1" x14ac:dyDescent="0.25">
      <c r="A3" s="247"/>
      <c r="B3" s="248" t="s">
        <v>85</v>
      </c>
      <c r="C3" s="249"/>
      <c r="D3" s="249"/>
      <c r="E3" s="250"/>
      <c r="F3" s="248" t="s">
        <v>93</v>
      </c>
      <c r="G3" s="249"/>
      <c r="H3" s="249"/>
      <c r="I3" s="249"/>
      <c r="J3" s="249"/>
      <c r="K3" s="249"/>
      <c r="L3" s="249"/>
      <c r="M3" s="249"/>
      <c r="N3" s="249"/>
      <c r="O3" s="249"/>
      <c r="P3" s="249"/>
      <c r="Q3" s="249"/>
      <c r="R3" s="249"/>
      <c r="S3" s="249"/>
      <c r="T3" s="249"/>
      <c r="U3" s="249"/>
      <c r="V3" s="249"/>
      <c r="W3" s="249"/>
      <c r="X3" s="249"/>
      <c r="Y3" s="249"/>
      <c r="Z3" s="249"/>
      <c r="AA3" s="249"/>
      <c r="AB3" s="250"/>
      <c r="AC3" s="78" t="s">
        <v>88</v>
      </c>
      <c r="AD3" s="254"/>
      <c r="AE3" s="255"/>
    </row>
    <row r="4" spans="1:60" s="58" customFormat="1" ht="21.75" customHeight="1" x14ac:dyDescent="0.25">
      <c r="A4" s="247"/>
      <c r="B4" s="251"/>
      <c r="C4" s="252"/>
      <c r="D4" s="252"/>
      <c r="E4" s="253"/>
      <c r="F4" s="251"/>
      <c r="G4" s="252"/>
      <c r="H4" s="252"/>
      <c r="I4" s="252"/>
      <c r="J4" s="252"/>
      <c r="K4" s="252"/>
      <c r="L4" s="252"/>
      <c r="M4" s="252"/>
      <c r="N4" s="252"/>
      <c r="O4" s="252"/>
      <c r="P4" s="252"/>
      <c r="Q4" s="252"/>
      <c r="R4" s="252"/>
      <c r="S4" s="252"/>
      <c r="T4" s="252"/>
      <c r="U4" s="252"/>
      <c r="V4" s="252"/>
      <c r="W4" s="252"/>
      <c r="X4" s="252"/>
      <c r="Y4" s="252"/>
      <c r="Z4" s="252"/>
      <c r="AA4" s="252"/>
      <c r="AB4" s="253"/>
      <c r="AC4" s="78" t="s">
        <v>90</v>
      </c>
      <c r="AD4" s="258">
        <v>43465</v>
      </c>
      <c r="AE4" s="255"/>
    </row>
    <row r="5" spans="1:60" ht="24.75" customHeight="1" x14ac:dyDescent="0.2">
      <c r="A5" s="237" t="s">
        <v>73</v>
      </c>
      <c r="B5" s="237"/>
      <c r="C5" s="238" t="s">
        <v>60</v>
      </c>
      <c r="D5" s="238"/>
      <c r="E5" s="238"/>
      <c r="F5" s="238"/>
      <c r="G5" s="239"/>
      <c r="H5" s="240"/>
      <c r="I5" s="240"/>
      <c r="J5" s="240"/>
      <c r="K5" s="240"/>
      <c r="L5" s="240"/>
      <c r="M5" s="57" t="s">
        <v>80</v>
      </c>
      <c r="N5" s="241" t="s">
        <v>76</v>
      </c>
      <c r="O5" s="241"/>
      <c r="P5" s="241"/>
      <c r="Q5" s="241"/>
      <c r="R5" s="241"/>
      <c r="S5" s="62"/>
      <c r="T5" s="62"/>
      <c r="U5" s="63"/>
      <c r="V5" s="242" t="s">
        <v>91</v>
      </c>
      <c r="W5" s="243"/>
      <c r="X5" s="56"/>
      <c r="Y5" s="74" t="s">
        <v>77</v>
      </c>
      <c r="Z5" s="56" t="s">
        <v>100</v>
      </c>
      <c r="AA5" s="74" t="s">
        <v>78</v>
      </c>
      <c r="AB5" s="56"/>
      <c r="AC5" s="73" t="s">
        <v>79</v>
      </c>
      <c r="AD5" s="244"/>
      <c r="AE5" s="245"/>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row>
    <row r="6" spans="1:60" x14ac:dyDescent="0.2">
      <c r="A6" s="259" t="s">
        <v>52</v>
      </c>
      <c r="B6" s="259"/>
      <c r="C6" s="259"/>
      <c r="D6" s="259"/>
      <c r="E6" s="259"/>
      <c r="F6" s="259"/>
      <c r="G6" s="260" t="s">
        <v>21</v>
      </c>
      <c r="H6" s="261"/>
      <c r="I6" s="261"/>
      <c r="J6" s="261"/>
      <c r="K6" s="261"/>
      <c r="L6" s="261"/>
      <c r="M6" s="261"/>
      <c r="N6" s="261"/>
      <c r="O6" s="261"/>
      <c r="P6" s="261"/>
      <c r="Q6" s="261"/>
      <c r="R6" s="261"/>
      <c r="S6" s="261"/>
      <c r="T6" s="261"/>
      <c r="U6" s="261"/>
      <c r="V6" s="261"/>
      <c r="W6" s="261"/>
      <c r="X6" s="261"/>
      <c r="Y6" s="261"/>
      <c r="Z6" s="261"/>
      <c r="AA6" s="262"/>
      <c r="AB6" s="263" t="s">
        <v>27</v>
      </c>
      <c r="AC6" s="266" t="s">
        <v>38</v>
      </c>
      <c r="AD6" s="267"/>
      <c r="AE6" s="26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row>
    <row r="7" spans="1:60" s="47" customFormat="1" ht="14.25" customHeight="1" x14ac:dyDescent="0.2">
      <c r="A7" s="275" t="s">
        <v>58</v>
      </c>
      <c r="B7" s="276" t="s">
        <v>61</v>
      </c>
      <c r="C7" s="275" t="s">
        <v>40</v>
      </c>
      <c r="D7" s="275" t="s">
        <v>62</v>
      </c>
      <c r="E7" s="275" t="s">
        <v>41</v>
      </c>
      <c r="F7" s="241" t="s">
        <v>42</v>
      </c>
      <c r="G7" s="282" t="s">
        <v>75</v>
      </c>
      <c r="H7" s="282"/>
      <c r="I7" s="282"/>
      <c r="J7" s="282"/>
      <c r="K7" s="282"/>
      <c r="L7" s="283" t="s">
        <v>25</v>
      </c>
      <c r="M7" s="286" t="s">
        <v>24</v>
      </c>
      <c r="N7" s="286"/>
      <c r="O7" s="286"/>
      <c r="P7" s="286"/>
      <c r="Q7" s="286"/>
      <c r="R7" s="286"/>
      <c r="S7" s="286"/>
      <c r="T7" s="286"/>
      <c r="U7" s="286"/>
      <c r="V7" s="286"/>
      <c r="W7" s="286"/>
      <c r="X7" s="286"/>
      <c r="Y7" s="286"/>
      <c r="Z7" s="286"/>
      <c r="AA7" s="286"/>
      <c r="AB7" s="264"/>
      <c r="AC7" s="269"/>
      <c r="AD7" s="270"/>
      <c r="AE7" s="271"/>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row>
    <row r="8" spans="1:60" s="47" customFormat="1" ht="20.25" customHeight="1" x14ac:dyDescent="0.2">
      <c r="A8" s="275"/>
      <c r="B8" s="277"/>
      <c r="C8" s="275"/>
      <c r="D8" s="275"/>
      <c r="E8" s="275"/>
      <c r="F8" s="241"/>
      <c r="G8" s="287" t="s">
        <v>43</v>
      </c>
      <c r="H8" s="287"/>
      <c r="I8" s="287"/>
      <c r="J8" s="287"/>
      <c r="K8" s="287"/>
      <c r="L8" s="284"/>
      <c r="M8" s="288" t="s">
        <v>54</v>
      </c>
      <c r="N8" s="288" t="s">
        <v>23</v>
      </c>
      <c r="O8" s="66"/>
      <c r="P8" s="67"/>
      <c r="Q8" s="67"/>
      <c r="R8" s="290" t="s">
        <v>45</v>
      </c>
      <c r="S8" s="48"/>
      <c r="T8" s="48"/>
      <c r="U8" s="292" t="s">
        <v>44</v>
      </c>
      <c r="V8" s="293"/>
      <c r="W8" s="294"/>
      <c r="X8" s="295" t="s">
        <v>59</v>
      </c>
      <c r="Y8" s="297" t="s">
        <v>49</v>
      </c>
      <c r="Z8" s="297"/>
      <c r="AA8" s="297"/>
      <c r="AB8" s="264"/>
      <c r="AC8" s="272"/>
      <c r="AD8" s="273"/>
      <c r="AE8" s="274"/>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row>
    <row r="9" spans="1:60" s="47" customFormat="1" ht="47.25" customHeight="1" x14ac:dyDescent="0.2">
      <c r="A9" s="276"/>
      <c r="B9" s="278"/>
      <c r="C9" s="276"/>
      <c r="D9" s="276"/>
      <c r="E9" s="276"/>
      <c r="F9" s="281"/>
      <c r="G9" s="69" t="s">
        <v>8</v>
      </c>
      <c r="H9" s="70" t="s">
        <v>81</v>
      </c>
      <c r="I9" s="69" t="s">
        <v>9</v>
      </c>
      <c r="J9" s="70" t="s">
        <v>82</v>
      </c>
      <c r="K9" s="80" t="s">
        <v>10</v>
      </c>
      <c r="L9" s="285"/>
      <c r="M9" s="289"/>
      <c r="N9" s="289"/>
      <c r="O9" s="68"/>
      <c r="P9" s="68"/>
      <c r="Q9" s="68"/>
      <c r="R9" s="291"/>
      <c r="S9" s="49"/>
      <c r="T9" s="49"/>
      <c r="U9" s="71" t="s">
        <v>8</v>
      </c>
      <c r="V9" s="72" t="s">
        <v>9</v>
      </c>
      <c r="W9" s="71" t="s">
        <v>10</v>
      </c>
      <c r="X9" s="296"/>
      <c r="Y9" s="64" t="s">
        <v>94</v>
      </c>
      <c r="Z9" s="81" t="s">
        <v>47</v>
      </c>
      <c r="AA9" s="81" t="s">
        <v>48</v>
      </c>
      <c r="AB9" s="265"/>
      <c r="AC9" s="65" t="s">
        <v>47</v>
      </c>
      <c r="AD9" s="65" t="s">
        <v>50</v>
      </c>
      <c r="AE9" s="75" t="s">
        <v>51</v>
      </c>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row>
    <row r="10" spans="1:60" ht="55.5" customHeight="1" x14ac:dyDescent="0.2">
      <c r="A10" s="421" t="s">
        <v>147</v>
      </c>
      <c r="B10" s="421" t="s">
        <v>148</v>
      </c>
      <c r="C10" s="323" t="s">
        <v>149</v>
      </c>
      <c r="D10" s="323" t="s">
        <v>68</v>
      </c>
      <c r="E10" s="377" t="s">
        <v>150</v>
      </c>
      <c r="F10" s="377" t="s">
        <v>151</v>
      </c>
      <c r="G10" s="298" t="s">
        <v>16</v>
      </c>
      <c r="H10" s="300" t="s">
        <v>152</v>
      </c>
      <c r="I10" s="303" t="s">
        <v>67</v>
      </c>
      <c r="J10" s="418" t="str">
        <f>IF(I10="(1) INSIGNIFICANTE","1",IF(I10="(2) MENOR","2",IF(I10="(3) MODERADO","3",IF(I10="(4) MAYOR","4",IF(I10="(5) CATASTRÓFICO","5","")))))</f>
        <v>3</v>
      </c>
      <c r="K10" s="419">
        <f>+H10*J10</f>
        <v>12</v>
      </c>
      <c r="L10" s="307" t="s">
        <v>153</v>
      </c>
      <c r="M10" s="50" t="s">
        <v>6</v>
      </c>
      <c r="N10" s="41" t="s">
        <v>11</v>
      </c>
      <c r="O10" s="76">
        <f>IF(N10="SÍ",15,"0")</f>
        <v>15</v>
      </c>
      <c r="P10" s="347">
        <f>SUM(O10:O16)</f>
        <v>40</v>
      </c>
      <c r="Q10" s="438">
        <f>IF(AND(P10&gt;=0,P10&lt;=50),0,IF(AND(P10&gt;50,P10&lt;=75),1,IF(AND(P10&gt;75,P10&lt;=100),2,"REVISAR")))</f>
        <v>0</v>
      </c>
      <c r="R10" s="351" t="s">
        <v>8</v>
      </c>
      <c r="S10" s="442">
        <f>IF(R10="PROBABILIDAD",H10-Q10,J10-Q10)</f>
        <v>4</v>
      </c>
      <c r="T10" s="444">
        <f>IF($S10&lt;=0,1,$S10)</f>
        <v>4</v>
      </c>
      <c r="U10" s="447" t="str">
        <f>IF(AND($R10="PROBABILIDAD",$T10=1),[1]Convenciones!$D$2,IF(AND(R10="PROBABILIDAD",$T10=2),[1]Convenciones!$D$3,IF(AND($R10="PROBABILIDAD",$T10=3),[1]Convenciones!$D$4,IF(AND($R10="PROBABILIDAD",$T10=4),[1]Convenciones!$D$5,IF(AND($R10="PROBABILIDAD",$T10=5),[1]Convenciones!$D$6,$G10)))))</f>
        <v>(4) PROBABLE</v>
      </c>
      <c r="V10" s="431" t="str">
        <f>IF(AND($R10="IMPACTO",$T10=1),[1]Convenciones!$C$2,IF(AND(R10="IMPACTO",$T10=2),[1]Convenciones!$C$3,IF(AND($R10="IMPACTO",$T10=3),[1]Convenciones!$C$4,IF(AND($R10="IMPACTO",$T10=4),[1]Convenciones!$C$5,IF(AND($R10="IMPACTO",$T10=5),[1]Convenciones!$C$6,I10)))))</f>
        <v>(3) MODERADO</v>
      </c>
      <c r="W10" s="419">
        <f>IF(R10="PROBABILIDAD",T10*J10,T10*H10)</f>
        <v>12</v>
      </c>
      <c r="X10" s="434" t="s">
        <v>154</v>
      </c>
      <c r="Y10" s="435">
        <v>43800</v>
      </c>
      <c r="Z10" s="434" t="s">
        <v>155</v>
      </c>
      <c r="AA10" s="434" t="s">
        <v>156</v>
      </c>
      <c r="AB10" s="424">
        <v>43585</v>
      </c>
      <c r="AC10" s="423" t="s">
        <v>157</v>
      </c>
      <c r="AD10" s="423" t="s">
        <v>158</v>
      </c>
      <c r="AE10" s="423" t="s">
        <v>159</v>
      </c>
      <c r="AF10" s="427" t="s">
        <v>273</v>
      </c>
      <c r="AG10" s="428"/>
      <c r="AH10" s="428"/>
    </row>
    <row r="11" spans="1:60" ht="55.5" customHeight="1" x14ac:dyDescent="0.2">
      <c r="A11" s="421"/>
      <c r="B11" s="421"/>
      <c r="C11" s="324"/>
      <c r="D11" s="324"/>
      <c r="E11" s="377"/>
      <c r="F11" s="378"/>
      <c r="G11" s="298"/>
      <c r="H11" s="301"/>
      <c r="I11" s="303"/>
      <c r="J11" s="418"/>
      <c r="K11" s="365"/>
      <c r="L11" s="420"/>
      <c r="M11" s="51" t="s">
        <v>7</v>
      </c>
      <c r="N11" s="41" t="s">
        <v>11</v>
      </c>
      <c r="O11" s="42">
        <f>IF(N11="SÍ",5,"0")</f>
        <v>5</v>
      </c>
      <c r="P11" s="436"/>
      <c r="Q11" s="439"/>
      <c r="R11" s="352"/>
      <c r="S11" s="427"/>
      <c r="T11" s="445"/>
      <c r="U11" s="448"/>
      <c r="V11" s="432"/>
      <c r="W11" s="365"/>
      <c r="X11" s="335"/>
      <c r="Y11" s="334"/>
      <c r="Z11" s="335"/>
      <c r="AA11" s="334"/>
      <c r="AB11" s="301"/>
      <c r="AC11" s="425"/>
      <c r="AD11" s="425"/>
      <c r="AE11" s="425"/>
      <c r="AF11" s="427"/>
      <c r="AG11" s="428"/>
      <c r="AH11" s="428"/>
    </row>
    <row r="12" spans="1:60" ht="55.5" customHeight="1" x14ac:dyDescent="0.2">
      <c r="A12" s="421"/>
      <c r="B12" s="421"/>
      <c r="C12" s="324"/>
      <c r="D12" s="324"/>
      <c r="E12" s="377"/>
      <c r="F12" s="378"/>
      <c r="G12" s="298"/>
      <c r="H12" s="301"/>
      <c r="I12" s="303"/>
      <c r="J12" s="418"/>
      <c r="K12" s="338"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420"/>
      <c r="M12" s="52" t="s">
        <v>3</v>
      </c>
      <c r="N12" s="41" t="s">
        <v>12</v>
      </c>
      <c r="O12" s="42" t="str">
        <f>IF(N12="SÍ",15,"0")</f>
        <v>0</v>
      </c>
      <c r="P12" s="436"/>
      <c r="Q12" s="439"/>
      <c r="R12" s="352"/>
      <c r="S12" s="427"/>
      <c r="T12" s="445"/>
      <c r="U12" s="448"/>
      <c r="V12" s="432"/>
      <c r="W12" s="338" t="s">
        <v>160</v>
      </c>
      <c r="X12" s="335"/>
      <c r="Y12" s="334"/>
      <c r="Z12" s="335"/>
      <c r="AA12" s="334"/>
      <c r="AB12" s="301"/>
      <c r="AC12" s="425"/>
      <c r="AD12" s="425"/>
      <c r="AE12" s="425"/>
      <c r="AF12" s="427"/>
      <c r="AG12" s="428"/>
      <c r="AH12" s="428"/>
    </row>
    <row r="13" spans="1:60" ht="55.5" customHeight="1" x14ac:dyDescent="0.2">
      <c r="A13" s="421"/>
      <c r="B13" s="421"/>
      <c r="C13" s="324"/>
      <c r="D13" s="324"/>
      <c r="E13" s="377"/>
      <c r="F13" s="378"/>
      <c r="G13" s="298"/>
      <c r="H13" s="301"/>
      <c r="I13" s="303"/>
      <c r="J13" s="418"/>
      <c r="K13" s="429"/>
      <c r="L13" s="420"/>
      <c r="M13" s="52" t="s">
        <v>4</v>
      </c>
      <c r="N13" s="41" t="s">
        <v>11</v>
      </c>
      <c r="O13" s="42">
        <f>IF(N13="SÍ",10,"0")</f>
        <v>10</v>
      </c>
      <c r="P13" s="436"/>
      <c r="Q13" s="439"/>
      <c r="R13" s="352"/>
      <c r="S13" s="427"/>
      <c r="T13" s="445"/>
      <c r="U13" s="448"/>
      <c r="V13" s="432"/>
      <c r="W13" s="429"/>
      <c r="X13" s="335"/>
      <c r="Y13" s="334"/>
      <c r="Z13" s="335"/>
      <c r="AA13" s="334"/>
      <c r="AB13" s="301"/>
      <c r="AC13" s="425"/>
      <c r="AD13" s="425"/>
      <c r="AE13" s="425"/>
      <c r="AF13" s="427"/>
      <c r="AG13" s="428"/>
      <c r="AH13" s="428"/>
    </row>
    <row r="14" spans="1:60" ht="55.5" customHeight="1" x14ac:dyDescent="0.2">
      <c r="A14" s="421"/>
      <c r="B14" s="421"/>
      <c r="C14" s="324"/>
      <c r="D14" s="324"/>
      <c r="E14" s="377"/>
      <c r="F14" s="378"/>
      <c r="G14" s="298"/>
      <c r="H14" s="301"/>
      <c r="I14" s="303"/>
      <c r="J14" s="418"/>
      <c r="K14" s="429"/>
      <c r="L14" s="420"/>
      <c r="M14" s="51" t="s">
        <v>36</v>
      </c>
      <c r="N14" s="41" t="s">
        <v>12</v>
      </c>
      <c r="O14" s="42" t="str">
        <f>IF(N14="SÍ",15,"0")</f>
        <v>0</v>
      </c>
      <c r="P14" s="436"/>
      <c r="Q14" s="439"/>
      <c r="R14" s="352"/>
      <c r="S14" s="427"/>
      <c r="T14" s="445"/>
      <c r="U14" s="448"/>
      <c r="V14" s="432"/>
      <c r="W14" s="429"/>
      <c r="X14" s="335"/>
      <c r="Y14" s="334"/>
      <c r="Z14" s="335"/>
      <c r="AA14" s="334"/>
      <c r="AB14" s="301"/>
      <c r="AC14" s="425"/>
      <c r="AD14" s="425"/>
      <c r="AE14" s="425"/>
      <c r="AF14" s="427"/>
      <c r="AG14" s="428"/>
      <c r="AH14" s="428"/>
    </row>
    <row r="15" spans="1:60" ht="55.5" customHeight="1" x14ac:dyDescent="0.2">
      <c r="A15" s="421"/>
      <c r="B15" s="421"/>
      <c r="C15" s="324"/>
      <c r="D15" s="324"/>
      <c r="E15" s="377"/>
      <c r="F15" s="378"/>
      <c r="G15" s="298"/>
      <c r="H15" s="301"/>
      <c r="I15" s="303"/>
      <c r="J15" s="418"/>
      <c r="K15" s="429"/>
      <c r="L15" s="420"/>
      <c r="M15" s="51" t="s">
        <v>5</v>
      </c>
      <c r="N15" s="41" t="s">
        <v>11</v>
      </c>
      <c r="O15" s="42">
        <f>IF(N15="SÍ",10,"0")</f>
        <v>10</v>
      </c>
      <c r="P15" s="436"/>
      <c r="Q15" s="439"/>
      <c r="R15" s="352"/>
      <c r="S15" s="427"/>
      <c r="T15" s="445"/>
      <c r="U15" s="448"/>
      <c r="V15" s="432"/>
      <c r="W15" s="429"/>
      <c r="X15" s="335"/>
      <c r="Y15" s="334"/>
      <c r="Z15" s="335"/>
      <c r="AA15" s="334"/>
      <c r="AB15" s="301"/>
      <c r="AC15" s="425"/>
      <c r="AD15" s="425"/>
      <c r="AE15" s="425"/>
      <c r="AF15" s="427"/>
      <c r="AG15" s="428"/>
      <c r="AH15" s="428"/>
    </row>
    <row r="16" spans="1:60" ht="55.5" customHeight="1" x14ac:dyDescent="0.2">
      <c r="A16" s="421"/>
      <c r="B16" s="421"/>
      <c r="C16" s="325"/>
      <c r="D16" s="325"/>
      <c r="E16" s="423"/>
      <c r="F16" s="300"/>
      <c r="G16" s="299"/>
      <c r="H16" s="302"/>
      <c r="I16" s="304"/>
      <c r="J16" s="418"/>
      <c r="K16" s="430"/>
      <c r="L16" s="420"/>
      <c r="M16" s="53" t="s">
        <v>35</v>
      </c>
      <c r="N16" s="41" t="s">
        <v>12</v>
      </c>
      <c r="O16" s="42" t="str">
        <f>IF(N16="SÍ",30,"0")</f>
        <v>0</v>
      </c>
      <c r="P16" s="437"/>
      <c r="Q16" s="440"/>
      <c r="R16" s="441"/>
      <c r="S16" s="443"/>
      <c r="T16" s="446"/>
      <c r="U16" s="449"/>
      <c r="V16" s="433"/>
      <c r="W16" s="430"/>
      <c r="X16" s="335"/>
      <c r="Y16" s="334"/>
      <c r="Z16" s="335"/>
      <c r="AA16" s="334"/>
      <c r="AB16" s="302"/>
      <c r="AC16" s="426"/>
      <c r="AD16" s="426"/>
      <c r="AE16" s="425"/>
      <c r="AF16" s="427"/>
      <c r="AG16" s="428"/>
      <c r="AH16" s="428"/>
    </row>
    <row r="17" spans="1:34" ht="25.5" x14ac:dyDescent="0.2">
      <c r="A17" s="421"/>
      <c r="B17" s="421"/>
      <c r="C17" s="323" t="s">
        <v>161</v>
      </c>
      <c r="D17" s="323" t="s">
        <v>68</v>
      </c>
      <c r="E17" s="377" t="s">
        <v>162</v>
      </c>
      <c r="F17" s="377" t="s">
        <v>163</v>
      </c>
      <c r="G17" s="298" t="s">
        <v>16</v>
      </c>
      <c r="H17" s="300" t="s">
        <v>152</v>
      </c>
      <c r="I17" s="303" t="s">
        <v>69</v>
      </c>
      <c r="J17" s="418" t="str">
        <f>IF(I17="(1) INSIGNIFICANTE","1",IF(I17="(2) MENOR","2",IF(I17="(3) MODERADO","3",IF(I17="(4) MAYOR","4",IF(I17="(5) CATASTRÓFICO","5","")))))</f>
        <v>4</v>
      </c>
      <c r="K17" s="419">
        <f>+H17*J17</f>
        <v>16</v>
      </c>
      <c r="L17" s="307" t="s">
        <v>164</v>
      </c>
      <c r="M17" s="85" t="s">
        <v>6</v>
      </c>
      <c r="N17" s="41" t="s">
        <v>11</v>
      </c>
      <c r="O17" s="76">
        <f>IF(N17="SÍ",15,"0")</f>
        <v>15</v>
      </c>
      <c r="P17" s="347">
        <f>SUM(O17:O23)</f>
        <v>55</v>
      </c>
      <c r="Q17" s="438">
        <f>IF(AND(P17&gt;=0,P17&lt;=50),0,IF(AND(P17&gt;50,P17&lt;=75),1,IF(AND(P17&gt;75,P17&lt;=100),2,"REVISAR")))</f>
        <v>1</v>
      </c>
      <c r="R17" s="351" t="s">
        <v>9</v>
      </c>
      <c r="S17" s="442">
        <f>IF(R17="PROBABILIDAD",H17-Q17,J17-Q17)</f>
        <v>3</v>
      </c>
      <c r="T17" s="444">
        <f>IF($S17&lt;=0,1,$S17)</f>
        <v>3</v>
      </c>
      <c r="U17" s="447" t="str">
        <f>IF(AND($R17="PROBABILIDAD",$T17=1),[1]Convenciones!$D$2,IF(AND(R17="PROBABILIDAD",$T17=2),[1]Convenciones!$D$3,IF(AND($R17="PROBABILIDAD",$T17=3),[1]Convenciones!$D$4,IF(AND($R17="PROBABILIDAD",$T17=4),[1]Convenciones!$D$5,IF(AND($R17="PROBABILIDAD",$T17=5),[1]Convenciones!$D$6,$G17)))))</f>
        <v>(4) PROBABLE</v>
      </c>
      <c r="V17" s="431" t="str">
        <f>IF(AND($R17="IMPACTO",$T17=1),[1]Convenciones!$C$2,IF(AND(R17="IMPACTO",$T17=2),[1]Convenciones!$C$3,IF(AND($R17="IMPACTO",$T17=3),[1]Convenciones!$C$4,IF(AND($R17="IMPACTO",$T17=4),[1]Convenciones!$C$5,IF(AND($R17="IMPACTO",$T17=5),[1]Convenciones!$C$6,I17)))))</f>
        <v>(3) MODERADO</v>
      </c>
      <c r="W17" s="450">
        <f>IF(R17="PROBABILIDAD",T17*J17,T17*H17)</f>
        <v>12</v>
      </c>
      <c r="X17" s="434" t="s">
        <v>165</v>
      </c>
      <c r="Y17" s="435">
        <v>43800</v>
      </c>
      <c r="Z17" s="434" t="s">
        <v>166</v>
      </c>
      <c r="AA17" s="434" t="s">
        <v>167</v>
      </c>
      <c r="AB17" s="451">
        <v>43585</v>
      </c>
      <c r="AC17" s="434" t="s">
        <v>168</v>
      </c>
      <c r="AD17" s="423" t="s">
        <v>158</v>
      </c>
      <c r="AE17" s="423" t="s">
        <v>169</v>
      </c>
      <c r="AF17" s="427" t="s">
        <v>274</v>
      </c>
      <c r="AG17" s="428"/>
      <c r="AH17" s="428"/>
    </row>
    <row r="18" spans="1:34" ht="25.5" x14ac:dyDescent="0.2">
      <c r="A18" s="421"/>
      <c r="B18" s="421"/>
      <c r="C18" s="324"/>
      <c r="D18" s="324"/>
      <c r="E18" s="377"/>
      <c r="F18" s="378"/>
      <c r="G18" s="298"/>
      <c r="H18" s="301"/>
      <c r="I18" s="303"/>
      <c r="J18" s="418"/>
      <c r="K18" s="365"/>
      <c r="L18" s="420"/>
      <c r="M18" s="86" t="s">
        <v>7</v>
      </c>
      <c r="N18" s="41" t="s">
        <v>11</v>
      </c>
      <c r="O18" s="42">
        <f>IF(N18="SÍ",5,"0")</f>
        <v>5</v>
      </c>
      <c r="P18" s="436"/>
      <c r="Q18" s="439"/>
      <c r="R18" s="352"/>
      <c r="S18" s="427"/>
      <c r="T18" s="445"/>
      <c r="U18" s="448"/>
      <c r="V18" s="432"/>
      <c r="W18" s="365"/>
      <c r="X18" s="334"/>
      <c r="Y18" s="334"/>
      <c r="Z18" s="335"/>
      <c r="AA18" s="334"/>
      <c r="AB18" s="334"/>
      <c r="AC18" s="335"/>
      <c r="AD18" s="425"/>
      <c r="AE18" s="425"/>
      <c r="AF18" s="427"/>
      <c r="AG18" s="428"/>
      <c r="AH18" s="428"/>
    </row>
    <row r="19" spans="1:34" x14ac:dyDescent="0.2">
      <c r="A19" s="421"/>
      <c r="B19" s="421"/>
      <c r="C19" s="324"/>
      <c r="D19" s="324"/>
      <c r="E19" s="377"/>
      <c r="F19" s="378"/>
      <c r="G19" s="298"/>
      <c r="H19" s="301"/>
      <c r="I19" s="303"/>
      <c r="J19" s="418"/>
      <c r="K19" s="338"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EXTREMA</v>
      </c>
      <c r="L19" s="420"/>
      <c r="M19" s="87" t="s">
        <v>3</v>
      </c>
      <c r="N19" s="41" t="s">
        <v>12</v>
      </c>
      <c r="O19" s="42" t="str">
        <f>IF(N19="SÍ",15,"0")</f>
        <v>0</v>
      </c>
      <c r="P19" s="436"/>
      <c r="Q19" s="439"/>
      <c r="R19" s="352"/>
      <c r="S19" s="427"/>
      <c r="T19" s="445"/>
      <c r="U19" s="448"/>
      <c r="V19" s="432"/>
      <c r="W19" s="338"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ALTA</v>
      </c>
      <c r="X19" s="334"/>
      <c r="Y19" s="334"/>
      <c r="Z19" s="335"/>
      <c r="AA19" s="334"/>
      <c r="AB19" s="334"/>
      <c r="AC19" s="335"/>
      <c r="AD19" s="425"/>
      <c r="AE19" s="425"/>
      <c r="AF19" s="427"/>
      <c r="AG19" s="428"/>
      <c r="AH19" s="428"/>
    </row>
    <row r="20" spans="1:34" x14ac:dyDescent="0.2">
      <c r="A20" s="421"/>
      <c r="B20" s="421"/>
      <c r="C20" s="324"/>
      <c r="D20" s="324"/>
      <c r="E20" s="377"/>
      <c r="F20" s="378"/>
      <c r="G20" s="298"/>
      <c r="H20" s="301"/>
      <c r="I20" s="303"/>
      <c r="J20" s="418"/>
      <c r="K20" s="429"/>
      <c r="L20" s="420"/>
      <c r="M20" s="87" t="s">
        <v>4</v>
      </c>
      <c r="N20" s="41" t="s">
        <v>11</v>
      </c>
      <c r="O20" s="42">
        <f>IF(N20="SÍ",10,"0")</f>
        <v>10</v>
      </c>
      <c r="P20" s="436"/>
      <c r="Q20" s="439"/>
      <c r="R20" s="352"/>
      <c r="S20" s="427"/>
      <c r="T20" s="445"/>
      <c r="U20" s="448"/>
      <c r="V20" s="432"/>
      <c r="W20" s="429"/>
      <c r="X20" s="334"/>
      <c r="Y20" s="334"/>
      <c r="Z20" s="335"/>
      <c r="AA20" s="334"/>
      <c r="AB20" s="334"/>
      <c r="AC20" s="335"/>
      <c r="AD20" s="425"/>
      <c r="AE20" s="425"/>
      <c r="AF20" s="427"/>
      <c r="AG20" s="428"/>
      <c r="AH20" s="428"/>
    </row>
    <row r="21" spans="1:34" ht="25.5" x14ac:dyDescent="0.2">
      <c r="A21" s="421"/>
      <c r="B21" s="421"/>
      <c r="C21" s="324"/>
      <c r="D21" s="324"/>
      <c r="E21" s="377"/>
      <c r="F21" s="378"/>
      <c r="G21" s="298"/>
      <c r="H21" s="301"/>
      <c r="I21" s="303"/>
      <c r="J21" s="418"/>
      <c r="K21" s="429"/>
      <c r="L21" s="420"/>
      <c r="M21" s="86" t="s">
        <v>36</v>
      </c>
      <c r="N21" s="41" t="s">
        <v>11</v>
      </c>
      <c r="O21" s="42">
        <f>IF(N21="SÍ",15,"0")</f>
        <v>15</v>
      </c>
      <c r="P21" s="436"/>
      <c r="Q21" s="439"/>
      <c r="R21" s="352"/>
      <c r="S21" s="427"/>
      <c r="T21" s="445"/>
      <c r="U21" s="448"/>
      <c r="V21" s="432"/>
      <c r="W21" s="429"/>
      <c r="X21" s="334"/>
      <c r="Y21" s="334"/>
      <c r="Z21" s="335"/>
      <c r="AA21" s="334"/>
      <c r="AB21" s="334"/>
      <c r="AC21" s="335"/>
      <c r="AD21" s="425"/>
      <c r="AE21" s="425"/>
      <c r="AF21" s="427"/>
      <c r="AG21" s="428"/>
      <c r="AH21" s="428"/>
    </row>
    <row r="22" spans="1:34" ht="25.5" x14ac:dyDescent="0.2">
      <c r="A22" s="421"/>
      <c r="B22" s="421"/>
      <c r="C22" s="324"/>
      <c r="D22" s="324"/>
      <c r="E22" s="377"/>
      <c r="F22" s="378"/>
      <c r="G22" s="298"/>
      <c r="H22" s="301"/>
      <c r="I22" s="303"/>
      <c r="J22" s="418"/>
      <c r="K22" s="429"/>
      <c r="L22" s="420"/>
      <c r="M22" s="86" t="s">
        <v>5</v>
      </c>
      <c r="N22" s="41" t="s">
        <v>11</v>
      </c>
      <c r="O22" s="42">
        <f>IF(N22="SÍ",10,"0")</f>
        <v>10</v>
      </c>
      <c r="P22" s="436"/>
      <c r="Q22" s="439"/>
      <c r="R22" s="352"/>
      <c r="S22" s="427"/>
      <c r="T22" s="445"/>
      <c r="U22" s="448"/>
      <c r="V22" s="432"/>
      <c r="W22" s="429"/>
      <c r="X22" s="334"/>
      <c r="Y22" s="334"/>
      <c r="Z22" s="335"/>
      <c r="AA22" s="334"/>
      <c r="AB22" s="334"/>
      <c r="AC22" s="335"/>
      <c r="AD22" s="425"/>
      <c r="AE22" s="425"/>
      <c r="AF22" s="427"/>
      <c r="AG22" s="428"/>
      <c r="AH22" s="428"/>
    </row>
    <row r="23" spans="1:34" ht="25.5" x14ac:dyDescent="0.2">
      <c r="A23" s="422"/>
      <c r="B23" s="422"/>
      <c r="C23" s="325"/>
      <c r="D23" s="325"/>
      <c r="E23" s="423"/>
      <c r="F23" s="300"/>
      <c r="G23" s="299"/>
      <c r="H23" s="302"/>
      <c r="I23" s="304"/>
      <c r="J23" s="418"/>
      <c r="K23" s="430"/>
      <c r="L23" s="420"/>
      <c r="M23" s="88" t="s">
        <v>35</v>
      </c>
      <c r="N23" s="41" t="s">
        <v>12</v>
      </c>
      <c r="O23" s="42" t="str">
        <f>IF(N23="SÍ",30,"0")</f>
        <v>0</v>
      </c>
      <c r="P23" s="437"/>
      <c r="Q23" s="440"/>
      <c r="R23" s="441"/>
      <c r="S23" s="443"/>
      <c r="T23" s="446"/>
      <c r="U23" s="449"/>
      <c r="V23" s="433"/>
      <c r="W23" s="430"/>
      <c r="X23" s="334"/>
      <c r="Y23" s="334"/>
      <c r="Z23" s="335"/>
      <c r="AA23" s="334"/>
      <c r="AB23" s="334"/>
      <c r="AC23" s="335"/>
      <c r="AD23" s="426"/>
      <c r="AE23" s="425"/>
      <c r="AF23" s="427"/>
      <c r="AG23" s="428"/>
      <c r="AH23" s="428"/>
    </row>
    <row r="24" spans="1:34" x14ac:dyDescent="0.2">
      <c r="A24" s="398" t="s">
        <v>95</v>
      </c>
      <c r="B24" s="398"/>
      <c r="C24" s="398"/>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row>
    <row r="25" spans="1:34" x14ac:dyDescent="0.2">
      <c r="A25" s="399" t="s">
        <v>34</v>
      </c>
      <c r="B25" s="399"/>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row>
    <row r="26" spans="1:34" x14ac:dyDescent="0.2">
      <c r="A26" s="401" t="s">
        <v>55</v>
      </c>
      <c r="B26" s="401"/>
      <c r="C26" s="401" t="s">
        <v>72</v>
      </c>
      <c r="D26" s="401"/>
      <c r="E26" s="401"/>
      <c r="F26" s="401"/>
      <c r="G26" s="401"/>
      <c r="H26" s="401"/>
      <c r="I26" s="401"/>
      <c r="J26" s="401"/>
      <c r="K26" s="401"/>
      <c r="L26" s="401"/>
      <c r="M26" s="401"/>
      <c r="N26" s="401"/>
      <c r="O26" s="401"/>
      <c r="P26" s="401"/>
      <c r="Q26" s="401"/>
      <c r="R26" s="401"/>
      <c r="S26" s="401"/>
      <c r="T26" s="401"/>
      <c r="U26" s="401"/>
      <c r="V26" s="401"/>
      <c r="W26" s="401"/>
      <c r="X26" s="401"/>
      <c r="Y26" s="401"/>
      <c r="Z26" s="402" t="s">
        <v>92</v>
      </c>
      <c r="AA26" s="402"/>
      <c r="AB26" s="402"/>
      <c r="AC26" s="254" t="s">
        <v>26</v>
      </c>
      <c r="AD26" s="403"/>
      <c r="AE26" s="255"/>
    </row>
    <row r="27" spans="1:34" s="43" customFormat="1" x14ac:dyDescent="0.2">
      <c r="A27" s="454">
        <v>43496</v>
      </c>
      <c r="B27" s="453"/>
      <c r="C27" s="323" t="s">
        <v>170</v>
      </c>
      <c r="D27" s="323"/>
      <c r="E27" s="323"/>
      <c r="F27" s="323"/>
      <c r="G27" s="323"/>
      <c r="H27" s="323"/>
      <c r="I27" s="323"/>
      <c r="J27" s="323"/>
      <c r="K27" s="323"/>
      <c r="L27" s="323"/>
      <c r="M27" s="323"/>
      <c r="N27" s="323"/>
      <c r="O27" s="323"/>
      <c r="P27" s="323"/>
      <c r="Q27" s="323"/>
      <c r="R27" s="323"/>
      <c r="S27" s="323"/>
      <c r="T27" s="323"/>
      <c r="U27" s="323"/>
      <c r="V27" s="323"/>
      <c r="W27" s="323"/>
      <c r="X27" s="323"/>
      <c r="Y27" s="323"/>
      <c r="Z27" s="455">
        <v>43496</v>
      </c>
      <c r="AA27" s="416"/>
      <c r="AB27" s="417"/>
      <c r="AC27" s="396"/>
      <c r="AD27" s="396"/>
      <c r="AE27" s="396"/>
    </row>
    <row r="28" spans="1:34" s="43" customFormat="1" x14ac:dyDescent="0.2">
      <c r="A28" s="454">
        <v>43585</v>
      </c>
      <c r="B28" s="453"/>
      <c r="C28" s="323" t="s">
        <v>171</v>
      </c>
      <c r="D28" s="323"/>
      <c r="E28" s="323"/>
      <c r="F28" s="323"/>
      <c r="G28" s="323"/>
      <c r="H28" s="323"/>
      <c r="I28" s="323"/>
      <c r="J28" s="323"/>
      <c r="K28" s="323"/>
      <c r="L28" s="323"/>
      <c r="M28" s="323"/>
      <c r="N28" s="323"/>
      <c r="O28" s="323"/>
      <c r="P28" s="323"/>
      <c r="Q28" s="323"/>
      <c r="R28" s="323"/>
      <c r="S28" s="323"/>
      <c r="T28" s="323"/>
      <c r="U28" s="323"/>
      <c r="V28" s="323"/>
      <c r="W28" s="323"/>
      <c r="X28" s="323"/>
      <c r="Y28" s="323"/>
      <c r="Z28" s="455">
        <v>43585</v>
      </c>
      <c r="AA28" s="416"/>
      <c r="AB28" s="417"/>
      <c r="AC28" s="396"/>
      <c r="AD28" s="396"/>
      <c r="AE28" s="396"/>
    </row>
    <row r="29" spans="1:34" s="43" customFormat="1" x14ac:dyDescent="0.2">
      <c r="A29" s="452"/>
      <c r="B29" s="453"/>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415"/>
      <c r="AA29" s="416"/>
      <c r="AB29" s="417"/>
      <c r="AC29" s="396"/>
      <c r="AD29" s="396"/>
      <c r="AE29" s="396"/>
    </row>
    <row r="30" spans="1:34" s="43" customFormat="1" x14ac:dyDescent="0.2">
      <c r="A30" s="452"/>
      <c r="B30" s="453"/>
      <c r="C30" s="323"/>
      <c r="D30" s="323"/>
      <c r="E30" s="323"/>
      <c r="F30" s="323"/>
      <c r="G30" s="323"/>
      <c r="H30" s="323"/>
      <c r="I30" s="323"/>
      <c r="J30" s="323"/>
      <c r="K30" s="323"/>
      <c r="L30" s="323"/>
      <c r="M30" s="323"/>
      <c r="N30" s="323"/>
      <c r="O30" s="323"/>
      <c r="P30" s="323"/>
      <c r="Q30" s="323"/>
      <c r="R30" s="323"/>
      <c r="S30" s="323"/>
      <c r="T30" s="323"/>
      <c r="U30" s="323"/>
      <c r="V30" s="323"/>
      <c r="W30" s="323"/>
      <c r="X30" s="323"/>
      <c r="Y30" s="323"/>
      <c r="Z30" s="415"/>
      <c r="AA30" s="416"/>
      <c r="AB30" s="417"/>
      <c r="AC30" s="396"/>
      <c r="AD30" s="396"/>
      <c r="AE30" s="396"/>
    </row>
    <row r="31" spans="1:34" x14ac:dyDescent="0.2">
      <c r="A31" s="405" t="s">
        <v>37</v>
      </c>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7"/>
    </row>
    <row r="32" spans="1:34" x14ac:dyDescent="0.2">
      <c r="A32" s="306" t="s">
        <v>26</v>
      </c>
      <c r="B32" s="306"/>
      <c r="C32" s="306"/>
      <c r="D32" s="306"/>
      <c r="E32" s="306"/>
      <c r="F32" s="306"/>
      <c r="G32" s="306" t="s">
        <v>83</v>
      </c>
      <c r="H32" s="306"/>
      <c r="I32" s="306"/>
      <c r="J32" s="306"/>
      <c r="K32" s="306"/>
      <c r="L32" s="306"/>
      <c r="M32" s="306"/>
      <c r="N32" s="306" t="s">
        <v>74</v>
      </c>
      <c r="O32" s="306"/>
      <c r="P32" s="306"/>
      <c r="Q32" s="306"/>
      <c r="R32" s="306"/>
      <c r="S32" s="306"/>
      <c r="T32" s="306"/>
      <c r="U32" s="306"/>
      <c r="V32" s="306"/>
      <c r="W32" s="306"/>
      <c r="X32" s="306"/>
      <c r="Y32" s="306"/>
      <c r="Z32" s="306"/>
      <c r="AA32" s="408" t="str">
        <f>IF(OR(X5="X",U5="X"),"APOYO OFICINA ASESORA DE PLANEACIÓN","APOYO OFICINA DE CONTROL INTERNO")</f>
        <v>APOYO OFICINA DE CONTROL INTERNO</v>
      </c>
      <c r="AB32" s="408"/>
      <c r="AC32" s="408"/>
      <c r="AD32" s="408"/>
      <c r="AE32" s="408"/>
      <c r="AF32" s="60"/>
      <c r="AG32" s="60"/>
      <c r="AH32" s="44"/>
    </row>
    <row r="33" spans="1:34" ht="25.5" x14ac:dyDescent="0.2">
      <c r="A33" s="82" t="s">
        <v>96</v>
      </c>
      <c r="B33" s="306"/>
      <c r="C33" s="306"/>
      <c r="D33" s="306"/>
      <c r="E33" s="306"/>
      <c r="F33" s="306"/>
      <c r="G33" s="82" t="s">
        <v>96</v>
      </c>
      <c r="H33" s="306"/>
      <c r="I33" s="306"/>
      <c r="J33" s="306"/>
      <c r="K33" s="306"/>
      <c r="L33" s="306"/>
      <c r="M33" s="306"/>
      <c r="N33" s="412" t="s">
        <v>96</v>
      </c>
      <c r="O33" s="413"/>
      <c r="P33" s="413"/>
      <c r="Q33" s="413"/>
      <c r="R33" s="414"/>
      <c r="S33" s="54"/>
      <c r="T33" s="54"/>
      <c r="U33" s="378"/>
      <c r="V33" s="378"/>
      <c r="W33" s="378"/>
      <c r="X33" s="378"/>
      <c r="Y33" s="378"/>
      <c r="Z33" s="378"/>
      <c r="AA33" s="82" t="s">
        <v>96</v>
      </c>
      <c r="AB33" s="415"/>
      <c r="AC33" s="416"/>
      <c r="AD33" s="416"/>
      <c r="AE33" s="417"/>
      <c r="AF33" s="60"/>
      <c r="AG33" s="60"/>
      <c r="AH33" s="44"/>
    </row>
    <row r="34" spans="1:34" s="43" customFormat="1" x14ac:dyDescent="0.2">
      <c r="A34" s="55" t="s">
        <v>32</v>
      </c>
      <c r="B34" s="456" t="s">
        <v>172</v>
      </c>
      <c r="C34" s="456"/>
      <c r="D34" s="456"/>
      <c r="E34" s="456"/>
      <c r="F34" s="456"/>
      <c r="G34" s="55" t="s">
        <v>32</v>
      </c>
      <c r="H34" s="456" t="s">
        <v>173</v>
      </c>
      <c r="I34" s="456"/>
      <c r="J34" s="456"/>
      <c r="K34" s="456"/>
      <c r="L34" s="456"/>
      <c r="M34" s="456"/>
      <c r="N34" s="54" t="s">
        <v>32</v>
      </c>
      <c r="O34" s="54"/>
      <c r="P34" s="54"/>
      <c r="Q34" s="54"/>
      <c r="R34" s="54"/>
      <c r="S34" s="54"/>
      <c r="T34" s="54"/>
      <c r="U34" s="378" t="s">
        <v>174</v>
      </c>
      <c r="V34" s="378"/>
      <c r="W34" s="378"/>
      <c r="X34" s="378"/>
      <c r="Y34" s="378"/>
      <c r="Z34" s="378"/>
      <c r="AA34" s="55" t="s">
        <v>32</v>
      </c>
      <c r="AB34" s="378"/>
      <c r="AC34" s="378"/>
      <c r="AD34" s="378"/>
      <c r="AE34" s="378"/>
      <c r="AF34" s="61"/>
      <c r="AG34" s="61"/>
      <c r="AH34" s="45"/>
    </row>
    <row r="35" spans="1:34" s="43" customFormat="1" x14ac:dyDescent="0.2">
      <c r="A35" s="55" t="s">
        <v>33</v>
      </c>
      <c r="B35" s="456" t="s">
        <v>146</v>
      </c>
      <c r="C35" s="456"/>
      <c r="D35" s="456"/>
      <c r="E35" s="456"/>
      <c r="F35" s="456"/>
      <c r="G35" s="55" t="s">
        <v>33</v>
      </c>
      <c r="H35" s="456" t="s">
        <v>175</v>
      </c>
      <c r="I35" s="456"/>
      <c r="J35" s="456"/>
      <c r="K35" s="456"/>
      <c r="L35" s="456"/>
      <c r="M35" s="456"/>
      <c r="N35" s="409" t="s">
        <v>33</v>
      </c>
      <c r="O35" s="410"/>
      <c r="P35" s="410"/>
      <c r="Q35" s="410"/>
      <c r="R35" s="411"/>
      <c r="S35" s="54"/>
      <c r="T35" s="54"/>
      <c r="U35" s="378" t="s">
        <v>176</v>
      </c>
      <c r="V35" s="378"/>
      <c r="W35" s="378"/>
      <c r="X35" s="378"/>
      <c r="Y35" s="378"/>
      <c r="Z35" s="378"/>
      <c r="AA35" s="55" t="s">
        <v>33</v>
      </c>
      <c r="AB35" s="378"/>
      <c r="AC35" s="378"/>
      <c r="AD35" s="378"/>
      <c r="AE35" s="378"/>
      <c r="AF35" s="61"/>
      <c r="AG35" s="61"/>
      <c r="AH35" s="45"/>
    </row>
    <row r="36" spans="1:34" s="43" customFormat="1" x14ac:dyDescent="0.2">
      <c r="D36" s="46"/>
      <c r="AF36" s="45"/>
      <c r="AG36" s="45"/>
      <c r="AH36" s="45"/>
    </row>
    <row r="37" spans="1:34" x14ac:dyDescent="0.2">
      <c r="AF37" s="44"/>
      <c r="AG37" s="44"/>
      <c r="AH37" s="44"/>
    </row>
    <row r="38" spans="1:34" x14ac:dyDescent="0.2">
      <c r="AF38" s="44"/>
      <c r="AG38" s="44"/>
      <c r="AH38" s="44"/>
    </row>
  </sheetData>
  <mergeCells count="136">
    <mergeCell ref="B34:F34"/>
    <mergeCell ref="H34:M34"/>
    <mergeCell ref="U34:Z34"/>
    <mergeCell ref="AB34:AE34"/>
    <mergeCell ref="B35:F35"/>
    <mergeCell ref="H35:M35"/>
    <mergeCell ref="N35:R35"/>
    <mergeCell ref="U35:Z35"/>
    <mergeCell ref="AB35:AE35"/>
    <mergeCell ref="A31:AE31"/>
    <mergeCell ref="A32:F32"/>
    <mergeCell ref="G32:M32"/>
    <mergeCell ref="N32:Z32"/>
    <mergeCell ref="AA32:AE32"/>
    <mergeCell ref="B33:F33"/>
    <mergeCell ref="H33:M33"/>
    <mergeCell ref="N33:R33"/>
    <mergeCell ref="U33:Z33"/>
    <mergeCell ref="AB33:AE33"/>
    <mergeCell ref="A29:B29"/>
    <mergeCell ref="C29:Y29"/>
    <mergeCell ref="Z29:AB29"/>
    <mergeCell ref="AC29:AE29"/>
    <mergeCell ref="A30:B30"/>
    <mergeCell ref="C30:Y30"/>
    <mergeCell ref="Z30:AB30"/>
    <mergeCell ref="AC30:AE30"/>
    <mergeCell ref="A27:B27"/>
    <mergeCell ref="C27:Y27"/>
    <mergeCell ref="Z27:AB27"/>
    <mergeCell ref="AC27:AE27"/>
    <mergeCell ref="A28:B28"/>
    <mergeCell ref="C28:Y28"/>
    <mergeCell ref="Z28:AB28"/>
    <mergeCell ref="AC28:AE28"/>
    <mergeCell ref="A24:AE24"/>
    <mergeCell ref="A25:AE25"/>
    <mergeCell ref="A26:B26"/>
    <mergeCell ref="C26:Y26"/>
    <mergeCell ref="Z26:AB26"/>
    <mergeCell ref="AC26:AE26"/>
    <mergeCell ref="AB17:AB23"/>
    <mergeCell ref="AC17:AC23"/>
    <mergeCell ref="AD17:AD23"/>
    <mergeCell ref="AE17:AE23"/>
    <mergeCell ref="G17:G23"/>
    <mergeCell ref="H17:H23"/>
    <mergeCell ref="I17:I23"/>
    <mergeCell ref="J17:J23"/>
    <mergeCell ref="AF17:AH23"/>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K17:K18"/>
    <mergeCell ref="L17:L23"/>
    <mergeCell ref="AB10:AB16"/>
    <mergeCell ref="AC10:AC16"/>
    <mergeCell ref="AD10:AD16"/>
    <mergeCell ref="AE10:AE16"/>
    <mergeCell ref="AF10:AH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23"/>
    <mergeCell ref="B10:B23"/>
    <mergeCell ref="C10:C16"/>
    <mergeCell ref="D10:D16"/>
    <mergeCell ref="E10:E16"/>
    <mergeCell ref="F10:F16"/>
    <mergeCell ref="C17:C23"/>
    <mergeCell ref="D17:D23"/>
    <mergeCell ref="E17:E23"/>
    <mergeCell ref="F17:F23"/>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111" priority="21">
      <formula>$K$12="BAJA"</formula>
    </cfRule>
    <cfRule type="expression" dxfId="110" priority="22">
      <formula>$K$12="MODERADA"</formula>
    </cfRule>
    <cfRule type="expression" dxfId="109" priority="23">
      <formula>$K$12="ALTA"</formula>
    </cfRule>
    <cfRule type="expression" dxfId="108" priority="24">
      <formula>$K$12="EXTREMA"</formula>
    </cfRule>
  </conditionalFormatting>
  <conditionalFormatting sqref="K17:K18">
    <cfRule type="expression" dxfId="107" priority="17">
      <formula>$K$19="BAJA"</formula>
    </cfRule>
    <cfRule type="expression" dxfId="106" priority="18">
      <formula>$K$19="MODERADA"</formula>
    </cfRule>
    <cfRule type="expression" dxfId="105" priority="19">
      <formula>$K$19="ALTA"</formula>
    </cfRule>
    <cfRule type="expression" dxfId="104" priority="20">
      <formula>$K$19="EXTREMA"</formula>
    </cfRule>
  </conditionalFormatting>
  <conditionalFormatting sqref="W17:W23">
    <cfRule type="expression" dxfId="103" priority="13">
      <formula>$W$19="MODERADA"</formula>
    </cfRule>
    <cfRule type="expression" dxfId="102" priority="14">
      <formula>$W$19="EXTREMA"</formula>
    </cfRule>
    <cfRule type="expression" dxfId="101" priority="15">
      <formula>$W$19="ALTA"</formula>
    </cfRule>
    <cfRule type="expression" dxfId="100" priority="16">
      <formula>$W$19="BAJA"</formula>
    </cfRule>
  </conditionalFormatting>
  <conditionalFormatting sqref="K19:K23">
    <cfRule type="expression" dxfId="99" priority="9">
      <formula>$K$19="BAJA"</formula>
    </cfRule>
    <cfRule type="expression" dxfId="98" priority="10">
      <formula>$K$19="MODERADA"</formula>
    </cfRule>
    <cfRule type="expression" dxfId="97" priority="11">
      <formula>$K$19="ALTA"</formula>
    </cfRule>
    <cfRule type="expression" dxfId="96" priority="12">
      <formula>$K$19="EXTREMA"</formula>
    </cfRule>
  </conditionalFormatting>
  <conditionalFormatting sqref="W10:W11">
    <cfRule type="expression" dxfId="95" priority="5">
      <formula>$K$12="BAJA"</formula>
    </cfRule>
    <cfRule type="expression" dxfId="94" priority="6">
      <formula>$K$12="MODERADA"</formula>
    </cfRule>
    <cfRule type="expression" dxfId="93" priority="7">
      <formula>$K$12="ALTA"</formula>
    </cfRule>
    <cfRule type="expression" dxfId="92" priority="8">
      <formula>$K$12="EXTREMA"</formula>
    </cfRule>
  </conditionalFormatting>
  <conditionalFormatting sqref="W12:W16">
    <cfRule type="expression" dxfId="91" priority="1">
      <formula>$W$19="MODERADA"</formula>
    </cfRule>
    <cfRule type="expression" dxfId="90" priority="2">
      <formula>$W$19="EXTREMA"</formula>
    </cfRule>
    <cfRule type="expression" dxfId="89" priority="3">
      <formula>$W$19="ALTA"</formula>
    </cfRule>
    <cfRule type="expression" dxfId="88" priority="4">
      <formula>$W$19="BAJA"</formula>
    </cfRule>
  </conditionalFormatting>
  <dataValidations count="1">
    <dataValidation type="list" allowBlank="1" showInputMessage="1" showErrorMessage="1" sqref="R10:R23">
      <formula1>$AJ$1:$AK$1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[1]Convenciones!#REF!</xm:f>
          </x14:formula1>
          <xm:sqref>D10:D23</xm:sqref>
        </x14:dataValidation>
        <x14:dataValidation type="list" allowBlank="1" showInputMessage="1" showErrorMessage="1">
          <x14:formula1>
            <xm:f>[1]Convenciones!#REF!</xm:f>
          </x14:formula1>
          <xm:sqref>N10:N23</xm:sqref>
        </x14:dataValidation>
        <x14:dataValidation type="list" allowBlank="1" showInputMessage="1" showErrorMessage="1">
          <x14:formula1>
            <xm:f>[1]Convenciones!#REF!</xm:f>
          </x14:formula1>
          <xm:sqref>I10:I23</xm:sqref>
        </x14:dataValidation>
        <x14:dataValidation type="list" allowBlank="1" showInputMessage="1" showErrorMessage="1">
          <x14:formula1>
            <xm:f>[1]Convenciones!#REF!</xm:f>
          </x14:formula1>
          <xm:sqref>G10:G23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6"/>
  <sheetViews>
    <sheetView zoomScale="60" zoomScaleNormal="60" workbookViewId="0">
      <selection sqref="A1:XFD1048576"/>
    </sheetView>
  </sheetViews>
  <sheetFormatPr baseColWidth="10" defaultRowHeight="12.75" x14ac:dyDescent="0.2"/>
  <cols>
    <col min="1" max="1" width="19.140625" style="40" customWidth="1"/>
    <col min="2" max="2" width="14.140625" style="40" customWidth="1"/>
    <col min="3" max="3" width="37" style="40" customWidth="1"/>
    <col min="4" max="4" width="17.28515625" style="46" customWidth="1"/>
    <col min="5" max="5" width="18.85546875" style="40" customWidth="1"/>
    <col min="6" max="6" width="23.140625" style="40" customWidth="1"/>
    <col min="7" max="7" width="24.85546875" style="40" customWidth="1"/>
    <col min="8" max="8" width="2" style="40" hidden="1" customWidth="1"/>
    <col min="9" max="9" width="27.42578125" style="40" customWidth="1"/>
    <col min="10" max="10" width="11.42578125" style="40" hidden="1" customWidth="1"/>
    <col min="11" max="11" width="10.42578125" style="40" hidden="1" customWidth="1"/>
    <col min="12" max="12" width="23.140625" style="40" customWidth="1"/>
    <col min="13" max="13" width="25.7109375" style="40" customWidth="1"/>
    <col min="14" max="14" width="58.85546875" style="40" customWidth="1"/>
    <col min="15" max="15" width="9.5703125" style="40" customWidth="1"/>
    <col min="16" max="18" width="11.42578125" style="40" hidden="1" customWidth="1"/>
    <col min="19" max="19" width="11.42578125" style="40" customWidth="1"/>
    <col min="20" max="21" width="11.42578125" style="40" hidden="1" customWidth="1"/>
    <col min="22" max="22" width="18.140625" style="40" customWidth="1"/>
    <col min="23" max="23" width="27.42578125" style="40" customWidth="1"/>
    <col min="24" max="24" width="9.85546875" style="40" hidden="1" customWidth="1"/>
    <col min="25" max="25" width="19" style="40" customWidth="1"/>
    <col min="26" max="26" width="24.7109375" style="40" customWidth="1"/>
    <col min="27" max="27" width="19.28515625" style="40" customWidth="1"/>
    <col min="28" max="28" width="47" style="40" customWidth="1"/>
    <col min="29" max="29" width="26.7109375" style="40" customWidth="1"/>
    <col min="30" max="30" width="14.140625" style="40" customWidth="1"/>
    <col min="31" max="31" width="29" style="40" customWidth="1"/>
    <col min="32" max="32" width="19.140625" style="40" customWidth="1"/>
    <col min="33" max="33" width="19.28515625" style="40" customWidth="1"/>
    <col min="34" max="16384" width="11.42578125" style="40"/>
  </cols>
  <sheetData>
    <row r="1" spans="1:39" x14ac:dyDescent="0.2">
      <c r="A1" s="89"/>
      <c r="B1" s="89"/>
      <c r="C1" s="89"/>
      <c r="D1" s="90"/>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K1" s="40" t="s">
        <v>62</v>
      </c>
      <c r="AL1" s="40" t="s">
        <v>9</v>
      </c>
      <c r="AM1" s="40" t="s">
        <v>8</v>
      </c>
    </row>
    <row r="2" spans="1:39" x14ac:dyDescent="0.2">
      <c r="A2" s="89"/>
      <c r="B2" s="89"/>
      <c r="C2" s="89"/>
      <c r="D2" s="90"/>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J2" s="40" t="s">
        <v>177</v>
      </c>
      <c r="AK2" s="40" t="s">
        <v>64</v>
      </c>
      <c r="AL2" s="40" t="s">
        <v>63</v>
      </c>
      <c r="AM2" s="40" t="s">
        <v>13</v>
      </c>
    </row>
    <row r="3" spans="1:39" x14ac:dyDescent="0.2">
      <c r="A3" s="89"/>
      <c r="B3" s="89"/>
      <c r="C3" s="89"/>
      <c r="D3" s="90"/>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J3" s="40" t="s">
        <v>12</v>
      </c>
      <c r="AK3" s="40" t="s">
        <v>66</v>
      </c>
      <c r="AL3" s="40" t="s">
        <v>65</v>
      </c>
      <c r="AM3" s="40" t="s">
        <v>14</v>
      </c>
    </row>
    <row r="4" spans="1:39" x14ac:dyDescent="0.2">
      <c r="A4" s="89"/>
      <c r="B4" s="89"/>
      <c r="C4" s="89"/>
      <c r="D4" s="90"/>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K4" s="40" t="s">
        <v>68</v>
      </c>
      <c r="AL4" s="40" t="s">
        <v>67</v>
      </c>
      <c r="AM4" s="40" t="s">
        <v>15</v>
      </c>
    </row>
    <row r="5" spans="1:39" x14ac:dyDescent="0.2">
      <c r="A5" s="89"/>
      <c r="B5" s="89"/>
      <c r="C5" s="89"/>
      <c r="D5" s="90"/>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K5" s="40" t="s">
        <v>178</v>
      </c>
      <c r="AL5" s="40" t="s">
        <v>69</v>
      </c>
      <c r="AM5" s="40" t="s">
        <v>16</v>
      </c>
    </row>
    <row r="6" spans="1:39" ht="29.25" customHeight="1" x14ac:dyDescent="0.2">
      <c r="A6" s="89"/>
      <c r="B6" s="89"/>
      <c r="C6" s="89"/>
      <c r="D6" s="90"/>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K6" s="40" t="s">
        <v>179</v>
      </c>
      <c r="AL6" s="40" t="s">
        <v>70</v>
      </c>
      <c r="AM6" s="40" t="s">
        <v>17</v>
      </c>
    </row>
    <row r="7" spans="1:39" ht="24.75" customHeight="1" x14ac:dyDescent="0.2">
      <c r="A7" s="237" t="s">
        <v>73</v>
      </c>
      <c r="B7" s="237"/>
      <c r="C7" s="457">
        <v>43496</v>
      </c>
      <c r="D7" s="238"/>
      <c r="E7" s="238"/>
      <c r="F7" s="238"/>
      <c r="G7" s="239"/>
      <c r="H7" s="240"/>
      <c r="I7" s="240"/>
      <c r="J7" s="240"/>
      <c r="K7" s="240"/>
      <c r="L7" s="240"/>
      <c r="M7" s="57" t="s">
        <v>80</v>
      </c>
      <c r="N7" s="241" t="s">
        <v>76</v>
      </c>
      <c r="O7" s="241"/>
      <c r="P7" s="241"/>
      <c r="Q7" s="241"/>
      <c r="R7" s="241"/>
      <c r="S7" s="62" t="s">
        <v>100</v>
      </c>
      <c r="T7" s="62"/>
      <c r="U7" s="63" t="s">
        <v>100</v>
      </c>
      <c r="V7" s="242" t="s">
        <v>91</v>
      </c>
      <c r="W7" s="243"/>
      <c r="X7" s="56"/>
      <c r="Y7" s="74" t="s">
        <v>77</v>
      </c>
      <c r="Z7" s="56"/>
      <c r="AA7" s="74" t="s">
        <v>78</v>
      </c>
      <c r="AB7" s="56"/>
      <c r="AC7" s="73" t="s">
        <v>79</v>
      </c>
      <c r="AD7" s="244"/>
      <c r="AE7" s="245"/>
      <c r="AF7" s="91"/>
      <c r="AG7" s="92"/>
      <c r="AK7" s="40" t="s">
        <v>71</v>
      </c>
    </row>
    <row r="8" spans="1:39" ht="15.75" x14ac:dyDescent="0.25">
      <c r="A8" s="458" t="s">
        <v>52</v>
      </c>
      <c r="B8" s="458"/>
      <c r="C8" s="458"/>
      <c r="D8" s="458"/>
      <c r="E8" s="458"/>
      <c r="F8" s="458"/>
      <c r="G8" s="459" t="s">
        <v>21</v>
      </c>
      <c r="H8" s="460"/>
      <c r="I8" s="460"/>
      <c r="J8" s="460"/>
      <c r="K8" s="460"/>
      <c r="L8" s="460"/>
      <c r="M8" s="460"/>
      <c r="N8" s="460"/>
      <c r="O8" s="460"/>
      <c r="P8" s="460"/>
      <c r="Q8" s="460"/>
      <c r="R8" s="460"/>
      <c r="S8" s="460"/>
      <c r="T8" s="460"/>
      <c r="U8" s="460"/>
      <c r="V8" s="460"/>
      <c r="W8" s="460"/>
      <c r="X8" s="460"/>
      <c r="Y8" s="460"/>
      <c r="Z8" s="460"/>
      <c r="AA8" s="460"/>
      <c r="AB8" s="460"/>
      <c r="AC8" s="461"/>
      <c r="AD8" s="281" t="s">
        <v>27</v>
      </c>
      <c r="AE8" s="464" t="s">
        <v>38</v>
      </c>
      <c r="AF8" s="465"/>
      <c r="AG8" s="466"/>
    </row>
    <row r="9" spans="1:39" s="47" customFormat="1" ht="14.25" customHeight="1" x14ac:dyDescent="0.2">
      <c r="A9" s="275" t="s">
        <v>58</v>
      </c>
      <c r="B9" s="276" t="s">
        <v>61</v>
      </c>
      <c r="C9" s="275" t="s">
        <v>40</v>
      </c>
      <c r="D9" s="275" t="s">
        <v>62</v>
      </c>
      <c r="E9" s="275" t="s">
        <v>41</v>
      </c>
      <c r="F9" s="241" t="s">
        <v>42</v>
      </c>
      <c r="G9" s="458" t="s">
        <v>75</v>
      </c>
      <c r="H9" s="458"/>
      <c r="I9" s="458"/>
      <c r="J9" s="458"/>
      <c r="K9" s="458"/>
      <c r="L9" s="458"/>
      <c r="M9" s="473" t="s">
        <v>25</v>
      </c>
      <c r="N9" s="458" t="s">
        <v>24</v>
      </c>
      <c r="O9" s="458"/>
      <c r="P9" s="458"/>
      <c r="Q9" s="458"/>
      <c r="R9" s="458"/>
      <c r="S9" s="458"/>
      <c r="T9" s="458"/>
      <c r="U9" s="458"/>
      <c r="V9" s="458"/>
      <c r="W9" s="458"/>
      <c r="X9" s="458"/>
      <c r="Y9" s="458"/>
      <c r="Z9" s="458"/>
      <c r="AA9" s="458"/>
      <c r="AB9" s="458"/>
      <c r="AC9" s="458"/>
      <c r="AD9" s="462"/>
      <c r="AE9" s="467"/>
      <c r="AF9" s="468"/>
      <c r="AG9" s="469"/>
    </row>
    <row r="10" spans="1:39" s="47" customFormat="1" ht="20.25" customHeight="1" x14ac:dyDescent="0.2">
      <c r="A10" s="275"/>
      <c r="B10" s="277"/>
      <c r="C10" s="275"/>
      <c r="D10" s="275"/>
      <c r="E10" s="275"/>
      <c r="F10" s="241"/>
      <c r="G10" s="476" t="s">
        <v>43</v>
      </c>
      <c r="H10" s="476"/>
      <c r="I10" s="476"/>
      <c r="J10" s="476"/>
      <c r="K10" s="476"/>
      <c r="L10" s="476"/>
      <c r="M10" s="474"/>
      <c r="N10" s="477" t="s">
        <v>54</v>
      </c>
      <c r="O10" s="463" t="s">
        <v>23</v>
      </c>
      <c r="P10" s="93"/>
      <c r="Q10" s="48"/>
      <c r="R10" s="48"/>
      <c r="S10" s="479" t="s">
        <v>45</v>
      </c>
      <c r="T10" s="48"/>
      <c r="U10" s="48"/>
      <c r="V10" s="470" t="s">
        <v>44</v>
      </c>
      <c r="W10" s="471"/>
      <c r="X10" s="471"/>
      <c r="Y10" s="472"/>
      <c r="Z10" s="276" t="s">
        <v>59</v>
      </c>
      <c r="AA10" s="481" t="s">
        <v>49</v>
      </c>
      <c r="AB10" s="481"/>
      <c r="AC10" s="481"/>
      <c r="AD10" s="462"/>
      <c r="AE10" s="470"/>
      <c r="AF10" s="471"/>
      <c r="AG10" s="472"/>
    </row>
    <row r="11" spans="1:39" s="47" customFormat="1" ht="47.25" customHeight="1" x14ac:dyDescent="0.2">
      <c r="A11" s="276"/>
      <c r="B11" s="278"/>
      <c r="C11" s="276"/>
      <c r="D11" s="276"/>
      <c r="E11" s="276"/>
      <c r="F11" s="281"/>
      <c r="G11" s="94" t="s">
        <v>8</v>
      </c>
      <c r="H11" s="95"/>
      <c r="I11" s="94" t="s">
        <v>9</v>
      </c>
      <c r="J11" s="96"/>
      <c r="K11" s="96"/>
      <c r="L11" s="97" t="s">
        <v>10</v>
      </c>
      <c r="M11" s="475"/>
      <c r="N11" s="478"/>
      <c r="O11" s="241"/>
      <c r="P11" s="49"/>
      <c r="Q11" s="49"/>
      <c r="R11" s="49"/>
      <c r="S11" s="480"/>
      <c r="T11" s="49"/>
      <c r="U11" s="49"/>
      <c r="V11" s="98" t="s">
        <v>8</v>
      </c>
      <c r="W11" s="99" t="s">
        <v>9</v>
      </c>
      <c r="X11" s="49"/>
      <c r="Y11" s="98" t="s">
        <v>10</v>
      </c>
      <c r="Z11" s="278"/>
      <c r="AA11" s="79" t="s">
        <v>94</v>
      </c>
      <c r="AB11" s="74" t="s">
        <v>47</v>
      </c>
      <c r="AC11" s="74" t="s">
        <v>48</v>
      </c>
      <c r="AD11" s="463"/>
      <c r="AE11" s="100" t="s">
        <v>47</v>
      </c>
      <c r="AF11" s="100" t="s">
        <v>50</v>
      </c>
      <c r="AG11" s="100" t="s">
        <v>51</v>
      </c>
    </row>
    <row r="12" spans="1:39" ht="81" customHeight="1" x14ac:dyDescent="0.2">
      <c r="A12" s="482" t="s">
        <v>180</v>
      </c>
      <c r="B12" s="482" t="s">
        <v>181</v>
      </c>
      <c r="C12" s="377" t="s">
        <v>182</v>
      </c>
      <c r="D12" s="323" t="s">
        <v>68</v>
      </c>
      <c r="E12" s="377" t="s">
        <v>183</v>
      </c>
      <c r="F12" s="377" t="s">
        <v>184</v>
      </c>
      <c r="G12" s="491" t="s">
        <v>13</v>
      </c>
      <c r="H12" s="320" t="str">
        <f>IF(G12="(1) RARA VEZ","1", IF(G12="(2) IMPROBABLE","2",IF(G12="(3) POSIBLE","3",IF(G12="(4) PROBABLE","4",IF(G12="(5) CASI SEGURO","5","")))))</f>
        <v>1</v>
      </c>
      <c r="I12" s="495" t="s">
        <v>65</v>
      </c>
      <c r="J12" s="497" t="str">
        <f>IF(I12="(1) INSIGNIFICANTE","1",IF(I12="(2) MENOR","2",IF(I12="(3) MODERADO","3",IF(I12="(4) MAYOR","4",IF(I12="(5) CATASTRÓFICO","5","")))))</f>
        <v>2</v>
      </c>
      <c r="K12" s="484">
        <f>H12*J12</f>
        <v>2</v>
      </c>
      <c r="L12" s="498">
        <f>+K12</f>
        <v>2</v>
      </c>
      <c r="M12" s="307" t="s">
        <v>185</v>
      </c>
      <c r="N12" s="101" t="s">
        <v>6</v>
      </c>
      <c r="O12" s="102" t="s">
        <v>11</v>
      </c>
      <c r="P12" s="103">
        <f>IF(O12="SÍ",15,"0")</f>
        <v>15</v>
      </c>
      <c r="Q12" s="483">
        <f>SUM(P12:P18)</f>
        <v>40</v>
      </c>
      <c r="R12" s="485">
        <f>IF(AND(Q12&gt;=0,Q12&lt;=50),0,IF(AND(Q12&gt;50,Q12&lt;=75),1,IF(AND(Q12&gt;75,Q12&lt;=100),2,"REVISAR")))</f>
        <v>0</v>
      </c>
      <c r="S12" s="487" t="s">
        <v>9</v>
      </c>
      <c r="T12" s="485">
        <f>IF(S12="PROBABILIDAD",H12-R12,J12-R12)</f>
        <v>2</v>
      </c>
      <c r="U12" s="489">
        <f>IF($T12&lt;=0,1,$T12)</f>
        <v>2</v>
      </c>
      <c r="V12" s="507" t="str">
        <f>IF(AND($S12="PROBABILIDAD",$U12=1),$AM$2,IF(AND(S12="PROBABILIDAD",$U12=2),$AM$3,IF(AND($S12="PROBABILIDAD",$U12=3),$AM$4,IF(AND($S12="PROBABILIDAD",$U12=4),$AM$5,IF(AND($S12="PROBABILIDAD",$U12=5),$AM$6,$G12)))))</f>
        <v>(1) RARA VEZ</v>
      </c>
      <c r="W12" s="510" t="str">
        <f>IF(AND($S12="IMPACTO",$U12=1),$AL$2,IF(AND(S12="IMPACTO",$U12=2),$AL$3,IF(AND($S12="IMPACTO",$U12=3),$AL$4,IF(AND($S12="IMPACTO",$U12=4),$AL$5,IF(AND($S12="IMPACTO",$U12=5),$AL$6,I12)))))</f>
        <v>(2) MENOR</v>
      </c>
      <c r="X12" s="497">
        <f>IF(S12="PROBABILIDAD",U12*J12,U12*H12)</f>
        <v>2</v>
      </c>
      <c r="Y12" s="513">
        <f>$X12</f>
        <v>2</v>
      </c>
      <c r="Z12" s="434" t="s">
        <v>186</v>
      </c>
      <c r="AA12" s="435">
        <v>43800</v>
      </c>
      <c r="AB12" s="434" t="s">
        <v>187</v>
      </c>
      <c r="AC12" s="501" t="s">
        <v>188</v>
      </c>
      <c r="AD12" s="503">
        <v>43719</v>
      </c>
      <c r="AE12" s="505" t="s">
        <v>189</v>
      </c>
      <c r="AF12" s="434" t="s">
        <v>143</v>
      </c>
      <c r="AG12" s="423" t="s">
        <v>190</v>
      </c>
    </row>
    <row r="13" spans="1:39" ht="63" customHeight="1" x14ac:dyDescent="0.3">
      <c r="A13" s="421"/>
      <c r="B13" s="421"/>
      <c r="C13" s="378"/>
      <c r="D13" s="324"/>
      <c r="E13" s="377"/>
      <c r="F13" s="378"/>
      <c r="G13" s="491"/>
      <c r="H13" s="493"/>
      <c r="I13" s="495"/>
      <c r="J13" s="497"/>
      <c r="K13" s="484"/>
      <c r="L13" s="498"/>
      <c r="M13" s="420"/>
      <c r="N13" s="104" t="s">
        <v>7</v>
      </c>
      <c r="O13" s="102" t="s">
        <v>11</v>
      </c>
      <c r="P13" s="105">
        <f>IF(O13="SÍ",5,"0")</f>
        <v>5</v>
      </c>
      <c r="Q13" s="484"/>
      <c r="R13" s="486"/>
      <c r="S13" s="488"/>
      <c r="T13" s="486"/>
      <c r="U13" s="490"/>
      <c r="V13" s="508"/>
      <c r="W13" s="511"/>
      <c r="X13" s="497"/>
      <c r="Y13" s="514"/>
      <c r="Z13" s="335"/>
      <c r="AA13" s="334"/>
      <c r="AB13" s="335"/>
      <c r="AC13" s="502"/>
      <c r="AD13" s="504"/>
      <c r="AE13" s="506"/>
      <c r="AF13" s="335"/>
      <c r="AG13" s="425"/>
    </row>
    <row r="14" spans="1:39" ht="31.5" customHeight="1" x14ac:dyDescent="0.3">
      <c r="A14" s="421"/>
      <c r="B14" s="421"/>
      <c r="C14" s="378"/>
      <c r="D14" s="324"/>
      <c r="E14" s="377"/>
      <c r="F14" s="378"/>
      <c r="G14" s="491"/>
      <c r="H14" s="493"/>
      <c r="I14" s="495"/>
      <c r="J14" s="497"/>
      <c r="K14" s="484"/>
      <c r="L14" s="499" t="str">
        <f>IF(AND(G12="(1) RARA VEZ",I12="(1) INSIGNIFICANTE"),"BAJA",IF(AND(G12="(1) RARA VEZ",I12="(2) MENOR"),"BAJA",IF(AND(G12="(2) IMPROBABLE",I12="(1) INSIGNIFICANTE"),"BAJA",IF(AND(G12="(3) POSIBLE",I12="(1) INSIGNIFICANTE"),"BAJA",IF(AND(G12="(4) PROBABLE",I12="(1) INSIGNIFICANTE"),"MODERADA",IF(AND(G12="(5) CASI SEGURO",I12="(1) INSIGNIFICANTE"),"ALTA",IF(AND(G12="(2) IMPROBABLE",I12="(2) MENOR"),"BAJA",IF(AND(G12="(3) POSIBLE",I12="(2) MENOR"),"MODERADA",IF(AND(G12="(4) PROBABLE",I12="(2) MENOR"),"ALTA",IF(AND(G12="(5) CASI SEGURO",I12="(2) MENOR"),"ALTA",IF(AND(G12="(1) RARA VEZ",I12="(3) MODERADO"),"MODERADA",IF(AND(G12="(2) IMPROBABLE",I12="(3) MODERADO"),"MODERADA",IF(AND(G12="(3) POSIBLE",I12="(3) MODERADO"),"ALTA",IF(AND(G12="(4) PROBABLE",I12="(3) MODERADO"),"ALTA",IF(AND(G12="(5) CASI SEGURO",I12="(3) MODERADO"),"EXTREMA",IF(AND(G12="(1) RARA VEZ",I12="(4) MAYOR"),"ALTA",IF(AND(G12="(2) IMPROBABLE",I12="(4) MAYOR"),"ALTA",IF(AND(G12="(3) POSIBLE",I12="(4) MAYOR"),"EXTREMA",IF(AND(G12="(4) PROBABLE",I12="(4) MAYOR"),"EXTREMA",IF(AND(G12="(5) CASI SEGURO",I12="(4) MAYOR"),"EXTREMA",IF(AND(G12="(1) RARA VEZ",I12="(5) CATASTRÓFICO"),"ALTA",IF(AND(G12="(2) IMPROBABLE",I12="(5) CATASTRÓFICO"),"EXTREMA",IF(AND(G12="(3) POSIBLE",I12="(5) CATASTRÓFICO"),"EXTREMA",IF(AND(G12="(4) PROBABLE",I12="(5) CATASTRÓFICO"),"EXTREMA",IF(AND(G12="(5) CASI SEGURO",I12="(5) CATASTRÓFICO"),"EXTREMA")))))))))))))))))))))))))</f>
        <v>BAJA</v>
      </c>
      <c r="M14" s="420"/>
      <c r="N14" s="106" t="s">
        <v>3</v>
      </c>
      <c r="O14" s="102" t="s">
        <v>177</v>
      </c>
      <c r="P14" s="105" t="str">
        <f>IF(O14="SÍ",15,"0")</f>
        <v>0</v>
      </c>
      <c r="Q14" s="484"/>
      <c r="R14" s="486"/>
      <c r="S14" s="488"/>
      <c r="T14" s="486"/>
      <c r="U14" s="490"/>
      <c r="V14" s="508"/>
      <c r="W14" s="511"/>
      <c r="X14" s="497"/>
      <c r="Y14" s="499" t="str">
        <f>IF(AND(V12="(1) RARA VEZ",W12="(1) INSIGNIFICANTE"),"BAJA",IF(AND(V12="(1) RARA VEZ",W12="(2) MENOR"),"BAJA",IF(AND(V12="(2) IMPROBABLE",W12="(1) INSIGNIFICANTE"),"BAJA",IF(AND(V12="(3) POSIBLE",W12="(1) INSIGNIFICANTE"),"BAJA",IF(AND(V12="(4) PROBABLE",W12="(1) INSIGNIFICANTE"),"MODERADO",IF(AND(V12="(5) CASI SEGURO",W12="(1) INSIGNIFICANTE"),"ALTA",IF(AND(V12="(2) IMPROBABLE",W12="(2) MENOR"),"BAJA",IF(AND(V12="(3) POSIBLE",W12="(2) MENOR"),"MODERADA",IF(AND(V12="(4) PROBABLE",W12="(2) MENOR"),"ALTA",IF(AND(V12="(5) CASI SEGURO",W12="(2) MENOR"),"ALTA",IF(AND(V12="(1) RARA VEZ",W12="(3) MODERADO"),"MODERADA",IF(AND(V12="(2) IMPROBABLE",W12="(3) MODERADO"),"MODERADA",IF(AND(V12="(3) POSIBLE",W12="(3) MODERADO"),"ALTA",IF(AND(V12="(4) PROBABLE",W12="(3) MODERADO"),"ALTA",IF(AND(V12="(5) CASI SEGURO",W12="(3) MODERADO"),"EXTREMA",IF(AND(V12="(1) RARA VEZ",W12="(4) MAYOR"),"ALTA",IF(AND(V12="(2) IMPROBABLE",W12="(4) MAYOR"),"ALTA",IF(AND(V12="(3) POSIBLE",W12="(4) MAYOR"),"EXTREMA",IF(AND(V12="(4) PROBABLE",W12="(4) MAYOR"),"EXTREMA",IF(AND(V12="(5) CASI SEGURO",W12="(4) MAYOR"),"EXTREMA",IF(AND(V12="(1) RARA VEZ",W12="(5) CATASTRÓFICO"),"ALTA",IF(AND(V12="(2) IMPROBABLE",W12="(5) CATASTRÓFICO"),"EXTREMA",IF(AND(V12="(3) POSIBLE",W12="(5) CATASTRÓFICO"),"EXTREMA",IF(AND(V12="(4) PROBABLE",W12="(5) CATASTRÓFICO"),"EXTREMA",IF(AND(V12="(5) CASI SEGURO",W12="(5) CATASTRÓFICO"),"EXTREMA")))))))))))))))))))))))))</f>
        <v>BAJA</v>
      </c>
      <c r="Z14" s="335"/>
      <c r="AA14" s="334"/>
      <c r="AB14" s="335"/>
      <c r="AC14" s="502"/>
      <c r="AD14" s="504"/>
      <c r="AE14" s="506"/>
      <c r="AF14" s="335"/>
      <c r="AG14" s="425"/>
    </row>
    <row r="15" spans="1:39" ht="36.75" customHeight="1" x14ac:dyDescent="0.3">
      <c r="A15" s="421"/>
      <c r="B15" s="421"/>
      <c r="C15" s="378"/>
      <c r="D15" s="324"/>
      <c r="E15" s="377"/>
      <c r="F15" s="378"/>
      <c r="G15" s="491"/>
      <c r="H15" s="493"/>
      <c r="I15" s="495"/>
      <c r="J15" s="497"/>
      <c r="K15" s="484"/>
      <c r="L15" s="499"/>
      <c r="M15" s="420"/>
      <c r="N15" s="106" t="s">
        <v>4</v>
      </c>
      <c r="O15" s="102" t="s">
        <v>11</v>
      </c>
      <c r="P15" s="105">
        <f>IF(O15="SÍ",10,"0")</f>
        <v>10</v>
      </c>
      <c r="Q15" s="484"/>
      <c r="R15" s="486"/>
      <c r="S15" s="488"/>
      <c r="T15" s="486"/>
      <c r="U15" s="490"/>
      <c r="V15" s="508"/>
      <c r="W15" s="511"/>
      <c r="X15" s="497"/>
      <c r="Y15" s="499"/>
      <c r="Z15" s="335"/>
      <c r="AA15" s="334"/>
      <c r="AB15" s="335"/>
      <c r="AC15" s="502"/>
      <c r="AD15" s="504"/>
      <c r="AE15" s="506"/>
      <c r="AF15" s="335"/>
      <c r="AG15" s="425"/>
    </row>
    <row r="16" spans="1:39" ht="60" customHeight="1" x14ac:dyDescent="0.3">
      <c r="A16" s="421"/>
      <c r="B16" s="421"/>
      <c r="C16" s="378"/>
      <c r="D16" s="324"/>
      <c r="E16" s="377"/>
      <c r="F16" s="378"/>
      <c r="G16" s="491"/>
      <c r="H16" s="493"/>
      <c r="I16" s="495"/>
      <c r="J16" s="497"/>
      <c r="K16" s="484"/>
      <c r="L16" s="499"/>
      <c r="M16" s="420"/>
      <c r="N16" s="104" t="s">
        <v>36</v>
      </c>
      <c r="O16" s="102" t="s">
        <v>177</v>
      </c>
      <c r="P16" s="105" t="str">
        <f>IF(O16="SÍ",15,"0")</f>
        <v>0</v>
      </c>
      <c r="Q16" s="484"/>
      <c r="R16" s="486"/>
      <c r="S16" s="488"/>
      <c r="T16" s="486"/>
      <c r="U16" s="490"/>
      <c r="V16" s="508"/>
      <c r="W16" s="511"/>
      <c r="X16" s="497"/>
      <c r="Y16" s="499"/>
      <c r="Z16" s="335"/>
      <c r="AA16" s="334"/>
      <c r="AB16" s="335"/>
      <c r="AC16" s="502"/>
      <c r="AD16" s="504"/>
      <c r="AE16" s="506"/>
      <c r="AF16" s="335"/>
      <c r="AG16" s="425"/>
    </row>
    <row r="17" spans="1:33" ht="40.5" x14ac:dyDescent="0.3">
      <c r="A17" s="421"/>
      <c r="B17" s="421"/>
      <c r="C17" s="378"/>
      <c r="D17" s="324"/>
      <c r="E17" s="377"/>
      <c r="F17" s="378"/>
      <c r="G17" s="491"/>
      <c r="H17" s="493"/>
      <c r="I17" s="495"/>
      <c r="J17" s="497"/>
      <c r="K17" s="484"/>
      <c r="L17" s="499"/>
      <c r="M17" s="420"/>
      <c r="N17" s="104" t="s">
        <v>191</v>
      </c>
      <c r="O17" s="102" t="s">
        <v>11</v>
      </c>
      <c r="P17" s="105">
        <f>IF(O17="SÍ",10,"0")</f>
        <v>10</v>
      </c>
      <c r="Q17" s="484"/>
      <c r="R17" s="486"/>
      <c r="S17" s="488"/>
      <c r="T17" s="486"/>
      <c r="U17" s="490"/>
      <c r="V17" s="508"/>
      <c r="W17" s="511"/>
      <c r="X17" s="497"/>
      <c r="Y17" s="499"/>
      <c r="Z17" s="335"/>
      <c r="AA17" s="334"/>
      <c r="AB17" s="335"/>
      <c r="AC17" s="502"/>
      <c r="AD17" s="504"/>
      <c r="AE17" s="506"/>
      <c r="AF17" s="335"/>
      <c r="AG17" s="425"/>
    </row>
    <row r="18" spans="1:33" ht="40.5" x14ac:dyDescent="0.3">
      <c r="A18" s="421"/>
      <c r="B18" s="422"/>
      <c r="C18" s="300"/>
      <c r="D18" s="325"/>
      <c r="E18" s="423"/>
      <c r="F18" s="300"/>
      <c r="G18" s="492"/>
      <c r="H18" s="494"/>
      <c r="I18" s="496"/>
      <c r="J18" s="497"/>
      <c r="K18" s="484"/>
      <c r="L18" s="500"/>
      <c r="M18" s="420"/>
      <c r="N18" s="107" t="s">
        <v>35</v>
      </c>
      <c r="O18" s="102" t="s">
        <v>177</v>
      </c>
      <c r="P18" s="105" t="str">
        <f>IF(O18="SÍ",30,"0")</f>
        <v>0</v>
      </c>
      <c r="Q18" s="484"/>
      <c r="R18" s="486"/>
      <c r="S18" s="488"/>
      <c r="T18" s="486"/>
      <c r="U18" s="490"/>
      <c r="V18" s="509"/>
      <c r="W18" s="512"/>
      <c r="X18" s="497"/>
      <c r="Y18" s="499"/>
      <c r="Z18" s="335"/>
      <c r="AA18" s="334"/>
      <c r="AB18" s="335"/>
      <c r="AC18" s="502"/>
      <c r="AD18" s="504"/>
      <c r="AE18" s="506"/>
      <c r="AF18" s="335"/>
      <c r="AG18" s="425"/>
    </row>
    <row r="19" spans="1:33" ht="40.5" x14ac:dyDescent="0.2">
      <c r="A19" s="421"/>
      <c r="B19" s="482" t="s">
        <v>192</v>
      </c>
      <c r="C19" s="377" t="s">
        <v>193</v>
      </c>
      <c r="D19" s="323" t="s">
        <v>68</v>
      </c>
      <c r="E19" s="377" t="s">
        <v>194</v>
      </c>
      <c r="F19" s="377" t="s">
        <v>195</v>
      </c>
      <c r="G19" s="491" t="s">
        <v>16</v>
      </c>
      <c r="H19" s="320" t="str">
        <f>IF(G19="(1) RARA VEZ","1", IF(G19="(2) IMPROBABLE","2",IF(G19="(3) POSIBLE","3",IF(G19="(4) PROBABLE","4",IF(G19="(5) CASI SEGURO","5","")))))</f>
        <v>4</v>
      </c>
      <c r="I19" s="495" t="s">
        <v>69</v>
      </c>
      <c r="J19" s="497" t="str">
        <f>IF(I19="(1) INSIGNIFICANTE","1",IF(I19="(2) MENOR","2",IF(I19="(3) MODERADO","3",IF(I19="(4) MAYOR","4",IF(I19="(5) CATASTRÓFICO","5","")))))</f>
        <v>4</v>
      </c>
      <c r="K19" s="484">
        <f>H19*J19</f>
        <v>16</v>
      </c>
      <c r="L19" s="498">
        <f>+K19</f>
        <v>16</v>
      </c>
      <c r="M19" s="307" t="s">
        <v>196</v>
      </c>
      <c r="N19" s="101" t="s">
        <v>6</v>
      </c>
      <c r="O19" s="102" t="s">
        <v>11</v>
      </c>
      <c r="P19" s="103">
        <f>IF(O19="SÍ",15,"0")</f>
        <v>15</v>
      </c>
      <c r="Q19" s="483">
        <f>SUM(P19:P25)</f>
        <v>30</v>
      </c>
      <c r="R19" s="485">
        <f>IF(AND(Q19&gt;=0,Q19&lt;=50),0,IF(AND(Q19&gt;50,Q19&lt;=75),1,IF(AND(Q19&gt;75,Q19&lt;=100),2,"REVISAR")))</f>
        <v>0</v>
      </c>
      <c r="S19" s="487" t="s">
        <v>8</v>
      </c>
      <c r="T19" s="485">
        <f>IF(S19="PROBABILIDAD",H19-R19,J19-R19)</f>
        <v>4</v>
      </c>
      <c r="U19" s="489">
        <f>IF($T19&lt;=0,1,$T19)</f>
        <v>4</v>
      </c>
      <c r="V19" s="507" t="str">
        <f>IF(AND($S19="PROBABILIDAD",$U19=1),$AM$2,IF(AND(S19="PROBABILIDAD",$U19=2),$AM$3,IF(AND($S19="PROBABILIDAD",$U19=3),$AM$4,IF(AND($S19="PROBABILIDAD",$U19=4),$AM$5,IF(AND($S19="PROBABILIDAD",$U19=5),$AM$6,$G19)))))</f>
        <v>(4) PROBABLE</v>
      </c>
      <c r="W19" s="510" t="str">
        <f>IF(AND($S19="IMPACTO",$U19=1),$AL$2,IF(AND(S19="IMPACTO",$U19=2),$AL$3,IF(AND($S19="IMPACTO",$U19=3),$AL$4,IF(AND($S19="IMPACTO",$U19=4),$AL$5,IF(AND($S19="IMPACTO",$U19=5),$AL$6,I19)))))</f>
        <v>(4) MAYOR</v>
      </c>
      <c r="X19" s="497">
        <f>IF(S19="PROBABILIDAD",U19*J19,U19*H19)</f>
        <v>16</v>
      </c>
      <c r="Y19" s="513">
        <f>$X19</f>
        <v>16</v>
      </c>
      <c r="Z19" s="434" t="s">
        <v>197</v>
      </c>
      <c r="AA19" s="435">
        <v>43800</v>
      </c>
      <c r="AB19" s="434" t="s">
        <v>198</v>
      </c>
      <c r="AC19" s="518" t="s">
        <v>199</v>
      </c>
      <c r="AD19" s="520">
        <v>43719</v>
      </c>
      <c r="AE19" s="333" t="s">
        <v>200</v>
      </c>
      <c r="AF19" s="434" t="s">
        <v>201</v>
      </c>
      <c r="AG19" s="423" t="s">
        <v>202</v>
      </c>
    </row>
    <row r="20" spans="1:33" ht="40.5" x14ac:dyDescent="0.3">
      <c r="A20" s="421"/>
      <c r="B20" s="421"/>
      <c r="C20" s="378"/>
      <c r="D20" s="324"/>
      <c r="E20" s="377"/>
      <c r="F20" s="378"/>
      <c r="G20" s="491"/>
      <c r="H20" s="493"/>
      <c r="I20" s="495"/>
      <c r="J20" s="497"/>
      <c r="K20" s="484"/>
      <c r="L20" s="498"/>
      <c r="M20" s="420"/>
      <c r="N20" s="104" t="s">
        <v>7</v>
      </c>
      <c r="O20" s="102" t="s">
        <v>11</v>
      </c>
      <c r="P20" s="105">
        <f>IF(O20="SÍ",5,"0")</f>
        <v>5</v>
      </c>
      <c r="Q20" s="484"/>
      <c r="R20" s="486"/>
      <c r="S20" s="488"/>
      <c r="T20" s="486"/>
      <c r="U20" s="490"/>
      <c r="V20" s="508"/>
      <c r="W20" s="511"/>
      <c r="X20" s="497"/>
      <c r="Y20" s="514"/>
      <c r="Z20" s="335"/>
      <c r="AA20" s="334"/>
      <c r="AB20" s="334"/>
      <c r="AC20" s="519"/>
      <c r="AD20" s="335"/>
      <c r="AE20" s="342"/>
      <c r="AF20" s="335"/>
      <c r="AG20" s="425"/>
    </row>
    <row r="21" spans="1:33" ht="20.25" x14ac:dyDescent="0.3">
      <c r="A21" s="421"/>
      <c r="B21" s="421"/>
      <c r="C21" s="378"/>
      <c r="D21" s="324"/>
      <c r="E21" s="377"/>
      <c r="F21" s="378"/>
      <c r="G21" s="491"/>
      <c r="H21" s="493"/>
      <c r="I21" s="495"/>
      <c r="J21" s="497"/>
      <c r="K21" s="484"/>
      <c r="L21" s="499" t="str">
        <f>IF(AND(G19="(1) RARA VEZ",I19="(1) INSIGNIFICANTE"),"BAJA",IF(AND(G19="(1) RARA VEZ",I19="(2) MENOR"),"BAJA",IF(AND(G19="(2) IMPROBABLE",I19="(1) INSIGNIFICANTE"),"BAJA",IF(AND(G19="(3) POSIBLE",I19="(1) INSIGNIFICANTE"),"BAJA",IF(AND(G19="(4) PROBABLE",I19="(1) INSIGNIFICANTE"),"MODERADA",IF(AND(G19="(5) CASI SEGURO",I19="(1) INSIGNIFICANTE"),"ALTA",IF(AND(G19="(2) IMPROBABLE",I19="(2) MENOR"),"BAJA",IF(AND(G19="(3) POSIBLE",I19="(2) MENOR"),"MODERADA",IF(AND(G19="(4) PROBABLE",I19="(2) MENOR"),"ALTA",IF(AND(G19="(5) CASI SEGURO",I19="(2) MENOR"),"ALTA",IF(AND(G19="(1) RARA VEZ",I19="(3) MODERADO"),"MODERADA",IF(AND(G19="(2) IMPROBABLE",I19="(3) MODERADO"),"MODERADA",IF(AND(G19="(3) POSIBLE",I19="(3) MODERADO"),"ALTA",IF(AND(G19="(4) PROBABLE",I19="(3) MODERADO"),"ALTA",IF(AND(G19="(5) CASI SEGURO",I19="(3) MODERADO"),"EXTREMA",IF(AND(G19="(1) RARA VEZ",I19="(4) MAYOR"),"ALTA",IF(AND(G19="(2) IMPROBABLE",I19="(4) MAYOR"),"ALTA",IF(AND(G19="(3) POSIBLE",I19="(4) MAYOR"),"EXTREMA",IF(AND(G19="(4) PROBABLE",I19="(4) MAYOR"),"EXTREMA",IF(AND(G19="(5) CASI SEGURO",I19="(4) MAYOR"),"EXTREMA",IF(AND(G19="(1) RARA VEZ",I19="(5) CATASTRÓFICO"),"ALTA",IF(AND(G19="(2) IMPROBABLE",I19="(5) CATASTRÓFICO"),"EXTREMA",IF(AND(G19="(3) POSIBLE",I19="(5) CATASTRÓFICO"),"EXTREMA",IF(AND(G19="(4) PROBABLE",I19="(5) CATASTRÓFICO"),"EXTREMA",IF(AND(G19="(5) CASI SEGURO",I19="(5) CATASTRÓFICO"),"EXTREMA")))))))))))))))))))))))))</f>
        <v>EXTREMA</v>
      </c>
      <c r="M21" s="420"/>
      <c r="N21" s="106" t="s">
        <v>3</v>
      </c>
      <c r="O21" s="102" t="s">
        <v>12</v>
      </c>
      <c r="P21" s="105" t="str">
        <f>IF(O21="SÍ",15,"0")</f>
        <v>0</v>
      </c>
      <c r="Q21" s="484"/>
      <c r="R21" s="486"/>
      <c r="S21" s="488"/>
      <c r="T21" s="486"/>
      <c r="U21" s="490"/>
      <c r="V21" s="508"/>
      <c r="W21" s="511"/>
      <c r="X21" s="497"/>
      <c r="Y21" s="499" t="str">
        <f>IF(AND(V19="(1) RARA VEZ",W19="(1) INSIGNIFICANTE"),"BAJA",IF(AND(V19="(1) RARA VEZ",W19="(2) MENOR"),"BAJA",IF(AND(V19="(2) IMPROBABLE",W19="(1) INSIGNIFICANTE"),"BAJA",IF(AND(V19="(3) POSIBLE",W19="(1) INSIGNIFICANTE"),"BAJA",IF(AND(V19="(4) PROBABLE",W19="(1) INSIGNIFICANTE"),"MODERADO",IF(AND(V19="(5) CASI SEGURO",W19="(1) INSIGNIFICANTE"),"ALTA",IF(AND(V19="(2) IMPROBABLE",W19="(2) MENOR"),"BAJA",IF(AND(V19="(3) POSIBLE",W19="(2) MENOR"),"MODERADA",IF(AND(V19="(4) PROBABLE",W19="(2) MENOR"),"ALTA",IF(AND(V19="(5) CASI SEGURO",W19="(2) MENOR"),"ALTA",IF(AND(V19="(1) RARA VEZ",W19="(3) MODERADO"),"MODERADA",IF(AND(V19="(2) IMPROBABLE",W19="(3) MODERADO"),"MODERADA",IF(AND(V19="(3) POSIBLE",W19="(3) MODERADO"),"ALTA",IF(AND(V19="(4) PROBABLE",W19="(3) MODERADO"),"ALTA",IF(AND(V19="(5) CASI SEGURO",W19="(3) MODERADO"),"EXTREMA",IF(AND(V19="(1) RARA VEZ",W19="(4) MAYOR"),"ALTA",IF(AND(V19="(2) IMPROBABLE",W19="(4) MAYOR"),"ALTA",IF(AND(V19="(3) POSIBLE",W19="(4) MAYOR"),"EXTREMA",IF(AND(V19="(4) PROBABLE",W19="(4) MAYOR"),"EXTREMA",IF(AND(V19="(5) CASI SEGURO",W19="(4) MAYOR"),"EXTREMA",IF(AND(V19="(1) RARA VEZ",W19="(5) CATASTRÓFICO"),"ALTA",IF(AND(V19="(2) IMPROBABLE",W19="(5) CATASTRÓFICO"),"EXTREMA",IF(AND(V19="(3) POSIBLE",W19="(5) CATASTRÓFICO"),"EXTREMA",IF(AND(V19="(4) PROBABLE",W19="(5) CATASTRÓFICO"),"EXTREMA",IF(AND(V19="(5) CASI SEGURO",W19="(5) CATASTRÓFICO"),"EXTREMA")))))))))))))))))))))))))</f>
        <v>EXTREMA</v>
      </c>
      <c r="Z21" s="335"/>
      <c r="AA21" s="334"/>
      <c r="AB21" s="334"/>
      <c r="AC21" s="519"/>
      <c r="AD21" s="335"/>
      <c r="AE21" s="342"/>
      <c r="AF21" s="335"/>
      <c r="AG21" s="425"/>
    </row>
    <row r="22" spans="1:33" ht="20.25" x14ac:dyDescent="0.3">
      <c r="A22" s="421"/>
      <c r="B22" s="421"/>
      <c r="C22" s="378"/>
      <c r="D22" s="324"/>
      <c r="E22" s="377"/>
      <c r="F22" s="378"/>
      <c r="G22" s="491"/>
      <c r="H22" s="493"/>
      <c r="I22" s="495"/>
      <c r="J22" s="497"/>
      <c r="K22" s="484"/>
      <c r="L22" s="499"/>
      <c r="M22" s="420"/>
      <c r="N22" s="106" t="s">
        <v>4</v>
      </c>
      <c r="O22" s="102" t="s">
        <v>177</v>
      </c>
      <c r="P22" s="105" t="str">
        <f>IF(O22="SÍ",10,"0")</f>
        <v>0</v>
      </c>
      <c r="Q22" s="484"/>
      <c r="R22" s="486"/>
      <c r="S22" s="488"/>
      <c r="T22" s="486"/>
      <c r="U22" s="490"/>
      <c r="V22" s="508"/>
      <c r="W22" s="511"/>
      <c r="X22" s="497"/>
      <c r="Y22" s="499"/>
      <c r="Z22" s="335"/>
      <c r="AA22" s="334"/>
      <c r="AB22" s="334"/>
      <c r="AC22" s="519"/>
      <c r="AD22" s="335"/>
      <c r="AE22" s="342"/>
      <c r="AF22" s="335"/>
      <c r="AG22" s="425"/>
    </row>
    <row r="23" spans="1:33" ht="40.5" x14ac:dyDescent="0.3">
      <c r="A23" s="421"/>
      <c r="B23" s="421"/>
      <c r="C23" s="378"/>
      <c r="D23" s="324"/>
      <c r="E23" s="377"/>
      <c r="F23" s="378"/>
      <c r="G23" s="491"/>
      <c r="H23" s="493"/>
      <c r="I23" s="495"/>
      <c r="J23" s="497"/>
      <c r="K23" s="484"/>
      <c r="L23" s="499"/>
      <c r="M23" s="420"/>
      <c r="N23" s="104" t="s">
        <v>36</v>
      </c>
      <c r="O23" s="102" t="s">
        <v>12</v>
      </c>
      <c r="P23" s="105" t="str">
        <f>IF(O23="SÍ",15,"0")</f>
        <v>0</v>
      </c>
      <c r="Q23" s="484"/>
      <c r="R23" s="486"/>
      <c r="S23" s="488"/>
      <c r="T23" s="486"/>
      <c r="U23" s="490"/>
      <c r="V23" s="508"/>
      <c r="W23" s="511"/>
      <c r="X23" s="497"/>
      <c r="Y23" s="499"/>
      <c r="Z23" s="335"/>
      <c r="AA23" s="334"/>
      <c r="AB23" s="334"/>
      <c r="AC23" s="519"/>
      <c r="AD23" s="335"/>
      <c r="AE23" s="342"/>
      <c r="AF23" s="335"/>
      <c r="AG23" s="425"/>
    </row>
    <row r="24" spans="1:33" ht="40.5" x14ac:dyDescent="0.3">
      <c r="A24" s="421"/>
      <c r="B24" s="421"/>
      <c r="C24" s="378"/>
      <c r="D24" s="324"/>
      <c r="E24" s="377"/>
      <c r="F24" s="378"/>
      <c r="G24" s="491"/>
      <c r="H24" s="493"/>
      <c r="I24" s="495"/>
      <c r="J24" s="497"/>
      <c r="K24" s="484"/>
      <c r="L24" s="499"/>
      <c r="M24" s="420"/>
      <c r="N24" s="104" t="s">
        <v>5</v>
      </c>
      <c r="O24" s="102" t="s">
        <v>11</v>
      </c>
      <c r="P24" s="105">
        <f>IF(O24="SÍ",10,"0")</f>
        <v>10</v>
      </c>
      <c r="Q24" s="484"/>
      <c r="R24" s="486"/>
      <c r="S24" s="488"/>
      <c r="T24" s="486"/>
      <c r="U24" s="490"/>
      <c r="V24" s="508"/>
      <c r="W24" s="511"/>
      <c r="X24" s="497"/>
      <c r="Y24" s="499"/>
      <c r="Z24" s="335"/>
      <c r="AA24" s="334"/>
      <c r="AB24" s="334"/>
      <c r="AC24" s="519"/>
      <c r="AD24" s="335"/>
      <c r="AE24" s="342"/>
      <c r="AF24" s="335"/>
      <c r="AG24" s="425"/>
    </row>
    <row r="25" spans="1:33" ht="40.5" x14ac:dyDescent="0.3">
      <c r="A25" s="421"/>
      <c r="B25" s="422"/>
      <c r="C25" s="300"/>
      <c r="D25" s="325"/>
      <c r="E25" s="423"/>
      <c r="F25" s="300"/>
      <c r="G25" s="492"/>
      <c r="H25" s="494"/>
      <c r="I25" s="496"/>
      <c r="J25" s="497"/>
      <c r="K25" s="484"/>
      <c r="L25" s="500"/>
      <c r="M25" s="420"/>
      <c r="N25" s="107" t="s">
        <v>35</v>
      </c>
      <c r="O25" s="102" t="s">
        <v>12</v>
      </c>
      <c r="P25" s="105" t="str">
        <f>IF(O25="SÍ",30,"0")</f>
        <v>0</v>
      </c>
      <c r="Q25" s="484"/>
      <c r="R25" s="486"/>
      <c r="S25" s="488"/>
      <c r="T25" s="486"/>
      <c r="U25" s="490"/>
      <c r="V25" s="509"/>
      <c r="W25" s="512"/>
      <c r="X25" s="497"/>
      <c r="Y25" s="499"/>
      <c r="Z25" s="335"/>
      <c r="AA25" s="334"/>
      <c r="AB25" s="334"/>
      <c r="AC25" s="519"/>
      <c r="AD25" s="335"/>
      <c r="AE25" s="342"/>
      <c r="AF25" s="335"/>
      <c r="AG25" s="425"/>
    </row>
    <row r="26" spans="1:33" ht="40.5" x14ac:dyDescent="0.2">
      <c r="A26" s="421"/>
      <c r="B26" s="482" t="s">
        <v>203</v>
      </c>
      <c r="C26" s="515" t="s">
        <v>204</v>
      </c>
      <c r="D26" s="323" t="s">
        <v>71</v>
      </c>
      <c r="E26" s="377" t="s">
        <v>205</v>
      </c>
      <c r="F26" s="377" t="s">
        <v>206</v>
      </c>
      <c r="G26" s="491" t="s">
        <v>16</v>
      </c>
      <c r="H26" s="320" t="str">
        <f>IF(G26="(1) RARA VEZ","1", IF(G26="(2) IMPROBABLE","2",IF(G26="(3) POSIBLE","3",IF(G26="(4) PROBABLE","4",IF(G26="(5) CASI SEGURO","5","")))))</f>
        <v>4</v>
      </c>
      <c r="I26" s="495" t="s">
        <v>67</v>
      </c>
      <c r="J26" s="497" t="str">
        <f>IF(I26="(1) INSIGNIFICANTE","1",IF(I26="(2) MENOR","2",IF(I26="(3) MODERADO","3",IF(I26="(4) MAYOR","4",IF(I26="(5) CATASTRÓFICO","5","")))))</f>
        <v>3</v>
      </c>
      <c r="K26" s="484">
        <f>H26*J26</f>
        <v>12</v>
      </c>
      <c r="L26" s="498">
        <f>+K26</f>
        <v>12</v>
      </c>
      <c r="M26" s="307" t="s">
        <v>207</v>
      </c>
      <c r="N26" s="101" t="s">
        <v>6</v>
      </c>
      <c r="O26" s="102" t="s">
        <v>177</v>
      </c>
      <c r="P26" s="103" t="str">
        <f>IF(O26="SÍ",15,"0")</f>
        <v>0</v>
      </c>
      <c r="Q26" s="483">
        <f>SUM(P26:P32)</f>
        <v>5</v>
      </c>
      <c r="R26" s="485">
        <f>IF(AND(Q26&gt;=0,Q26&lt;=50),0,IF(AND(Q26&gt;50,Q26&lt;=75),1,IF(AND(Q26&gt;75,Q26&lt;=100),2,"REVISAR")))</f>
        <v>0</v>
      </c>
      <c r="S26" s="487" t="s">
        <v>8</v>
      </c>
      <c r="T26" s="485">
        <f>IF(S26="PROBABILIDAD",H26-R26,J26-R26)</f>
        <v>4</v>
      </c>
      <c r="U26" s="489">
        <f>IF($T26&lt;=0,1,$T26)</f>
        <v>4</v>
      </c>
      <c r="V26" s="507" t="str">
        <f>IF(AND($S26="PROBABILIDAD",$U26=1),$AM$2,IF(AND(S26="PROBABILIDAD",$U26=2),$AM$3,IF(AND($S26="PROBABILIDAD",$U26=3),$AM$4,IF(AND($S26="PROBABILIDAD",$U26=4),$AM$5,IF(AND($S26="PROBABILIDAD",$U26=5),$AM$6,$G26)))))</f>
        <v>(4) PROBABLE</v>
      </c>
      <c r="W26" s="510" t="str">
        <f>IF(AND($S26="IMPACTO",$U26=1),$AL$2,IF(AND(S26="IMPACTO",$U26=2),$AL$3,IF(AND($S26="IMPACTO",$U26=3),$AL$4,IF(AND($S26="IMPACTO",$U26=4),$AL$5,IF(AND($S26="IMPACTO",$U26=5),$AL$6,I26)))))</f>
        <v>(3) MODERADO</v>
      </c>
      <c r="X26" s="497">
        <f>IF(S26="PROBABILIDAD",U26*J26,U26*H26)</f>
        <v>12</v>
      </c>
      <c r="Y26" s="513">
        <f>$X26</f>
        <v>12</v>
      </c>
      <c r="Z26" s="434" t="s">
        <v>208</v>
      </c>
      <c r="AA26" s="435">
        <v>43800</v>
      </c>
      <c r="AB26" s="434" t="s">
        <v>209</v>
      </c>
      <c r="AC26" s="521" t="s">
        <v>210</v>
      </c>
      <c r="AD26" s="520">
        <v>43719</v>
      </c>
      <c r="AE26" s="364" t="s">
        <v>211</v>
      </c>
      <c r="AF26" s="434" t="s">
        <v>212</v>
      </c>
      <c r="AG26" s="423" t="s">
        <v>213</v>
      </c>
    </row>
    <row r="27" spans="1:33" ht="40.5" x14ac:dyDescent="0.3">
      <c r="A27" s="421"/>
      <c r="B27" s="421"/>
      <c r="C27" s="516"/>
      <c r="D27" s="324"/>
      <c r="E27" s="377"/>
      <c r="F27" s="378"/>
      <c r="G27" s="491"/>
      <c r="H27" s="493"/>
      <c r="I27" s="495"/>
      <c r="J27" s="497"/>
      <c r="K27" s="484"/>
      <c r="L27" s="498"/>
      <c r="M27" s="420"/>
      <c r="N27" s="104" t="s">
        <v>7</v>
      </c>
      <c r="O27" s="102" t="s">
        <v>11</v>
      </c>
      <c r="P27" s="105">
        <f>IF(O27="SÍ",5,"0")</f>
        <v>5</v>
      </c>
      <c r="Q27" s="484"/>
      <c r="R27" s="486"/>
      <c r="S27" s="488"/>
      <c r="T27" s="486"/>
      <c r="U27" s="490"/>
      <c r="V27" s="508"/>
      <c r="W27" s="511"/>
      <c r="X27" s="497"/>
      <c r="Y27" s="514"/>
      <c r="Z27" s="334"/>
      <c r="AA27" s="334"/>
      <c r="AB27" s="335"/>
      <c r="AC27" s="522"/>
      <c r="AD27" s="335"/>
      <c r="AE27" s="386"/>
      <c r="AF27" s="335"/>
      <c r="AG27" s="425"/>
    </row>
    <row r="28" spans="1:33" ht="20.25" x14ac:dyDescent="0.3">
      <c r="A28" s="421"/>
      <c r="B28" s="421"/>
      <c r="C28" s="516"/>
      <c r="D28" s="324"/>
      <c r="E28" s="377"/>
      <c r="F28" s="378"/>
      <c r="G28" s="491"/>
      <c r="H28" s="493"/>
      <c r="I28" s="495"/>
      <c r="J28" s="497"/>
      <c r="K28" s="484"/>
      <c r="L28" s="499" t="str">
        <f>IF(AND(G26="(1) RARA VEZ",I26="(1) INSIGNIFICANTE"),"BAJA",IF(AND(G26="(1) RARA VEZ",I26="(2) MENOR"),"BAJA",IF(AND(G26="(2) IMPROBABLE",I26="(1) INSIGNIFICANTE"),"BAJA",IF(AND(G26="(3) POSIBLE",I26="(1) INSIGNIFICANTE"),"BAJA",IF(AND(G26="(4) PROBABLE",I26="(1) INSIGNIFICANTE"),"MODERADA",IF(AND(G26="(5) CASI SEGURO",I26="(1) INSIGNIFICANTE"),"ALTA",IF(AND(G26="(2) IMPROBABLE",I26="(2) MENOR"),"BAJA",IF(AND(G26="(3) POSIBLE",I26="(2) MENOR"),"MODERADA",IF(AND(G26="(4) PROBABLE",I26="(2) MENOR"),"ALTA",IF(AND(G26="(5) CASI SEGURO",I26="(2) MENOR"),"ALTA",IF(AND(G26="(1) RARA VEZ",I26="(3) MODERADO"),"MODERADA",IF(AND(G26="(2) IMPROBABLE",I26="(3) MODERADO"),"MODERADA",IF(AND(G26="(3) POSIBLE",I26="(3) MODERADO"),"ALTA",IF(AND(G26="(4) PROBABLE",I26="(3) MODERADO"),"ALTA",IF(AND(G26="(5) CASI SEGURO",I26="(3) MODERADO"),"EXTREMA",IF(AND(G26="(1) RARA VEZ",I26="(4) MAYOR"),"ALTA",IF(AND(G26="(2) IMPROBABLE",I26="(4) MAYOR"),"ALTA",IF(AND(G26="(3) POSIBLE",I26="(4) MAYOR"),"EXTREMA",IF(AND(G26="(4) PROBABLE",I26="(4) MAYOR"),"EXTREMA",IF(AND(G26="(5) CASI SEGURO",I26="(4) MAYOR"),"EXTREMA",IF(AND(G26="(1) RARA VEZ",I26="(5) CATASTRÓFICO"),"ALTA",IF(AND(G26="(2) IMPROBABLE",I26="(5) CATASTRÓFICO"),"EXTREMA",IF(AND(G26="(3) POSIBLE",I26="(5) CATASTRÓFICO"),"EXTREMA",IF(AND(G26="(4) PROBABLE",I26="(5) CATASTRÓFICO"),"EXTREMA",IF(AND(G26="(5) CASI SEGURO",I26="(5) CATASTRÓFICO"),"EXTREMA")))))))))))))))))))))))))</f>
        <v>ALTA</v>
      </c>
      <c r="M28" s="420"/>
      <c r="N28" s="106" t="s">
        <v>3</v>
      </c>
      <c r="O28" s="102" t="s">
        <v>177</v>
      </c>
      <c r="P28" s="105" t="str">
        <f>IF(O28="SÍ",15,"0")</f>
        <v>0</v>
      </c>
      <c r="Q28" s="484"/>
      <c r="R28" s="486"/>
      <c r="S28" s="488"/>
      <c r="T28" s="486"/>
      <c r="U28" s="490"/>
      <c r="V28" s="508"/>
      <c r="W28" s="511"/>
      <c r="X28" s="497"/>
      <c r="Y28" s="499" t="str">
        <f>IF(AND(V26="(1) RARA VEZ",W26="(1) INSIGNIFICANTE"),"BAJA",IF(AND(V26="(1) RARA VEZ",W26="(2) MENOR"),"BAJA",IF(AND(V26="(2) IMPROBABLE",W26="(1) INSIGNIFICANTE"),"BAJA",IF(AND(V26="(3) POSIBLE",W26="(1) INSIGNIFICANTE"),"BAJA",IF(AND(V26="(4) PROBABLE",W26="(1) INSIGNIFICANTE"),"MODERADO",IF(AND(V26="(5) CASI SEGURO",W26="(1) INSIGNIFICANTE"),"ALTA",IF(AND(V26="(2) IMPROBABLE",W26="(2) MENOR"),"BAJA",IF(AND(V26="(3) POSIBLE",W26="(2) MENOR"),"MODERADA",IF(AND(V26="(4) PROBABLE",W26="(2) MENOR"),"ALTA",IF(AND(V26="(5) CASI SEGURO",W26="(2) MENOR"),"ALTA",IF(AND(V26="(1) RARA VEZ",W26="(3) MODERADO"),"MODERADA",IF(AND(V26="(2) IMPROBABLE",W26="(3) MODERADO"),"MODERADA",IF(AND(V26="(3) POSIBLE",W26="(3) MODERADO"),"ALTA",IF(AND(V26="(4) PROBABLE",W26="(3) MODERADO"),"ALTA",IF(AND(V26="(5) CASI SEGURO",W26="(3) MODERADO"),"EXTREMA",IF(AND(V26="(1) RARA VEZ",W26="(4) MAYOR"),"ALTA",IF(AND(V26="(2) IMPROBABLE",W26="(4) MAYOR"),"ALTA",IF(AND(V26="(3) POSIBLE",W26="(4) MAYOR"),"EXTREMA",IF(AND(V26="(4) PROBABLE",W26="(4) MAYOR"),"EXTREMA",IF(AND(V26="(5) CASI SEGURO",W26="(4) MAYOR"),"EXTREMA",IF(AND(V26="(1) RARA VEZ",W26="(5) CATASTRÓFICO"),"ALTA",IF(AND(V26="(2) IMPROBABLE",W26="(5) CATASTRÓFICO"),"EXTREMA",IF(AND(V26="(3) POSIBLE",W26="(5) CATASTRÓFICO"),"EXTREMA",IF(AND(V26="(4) PROBABLE",W26="(5) CATASTRÓFICO"),"EXTREMA",IF(AND(V26="(5) CASI SEGURO",W26="(5) CATASTRÓFICO"),"EXTREMA")))))))))))))))))))))))))</f>
        <v>ALTA</v>
      </c>
      <c r="Z28" s="334"/>
      <c r="AA28" s="334"/>
      <c r="AB28" s="335"/>
      <c r="AC28" s="522"/>
      <c r="AD28" s="335"/>
      <c r="AE28" s="386"/>
      <c r="AF28" s="335"/>
      <c r="AG28" s="425"/>
    </row>
    <row r="29" spans="1:33" ht="20.25" x14ac:dyDescent="0.3">
      <c r="A29" s="421"/>
      <c r="B29" s="421"/>
      <c r="C29" s="516"/>
      <c r="D29" s="324"/>
      <c r="E29" s="377"/>
      <c r="F29" s="378"/>
      <c r="G29" s="491"/>
      <c r="H29" s="493"/>
      <c r="I29" s="495"/>
      <c r="J29" s="497"/>
      <c r="K29" s="484"/>
      <c r="L29" s="499"/>
      <c r="M29" s="420"/>
      <c r="N29" s="106" t="s">
        <v>4</v>
      </c>
      <c r="O29" s="102" t="s">
        <v>12</v>
      </c>
      <c r="P29" s="105" t="str">
        <f>IF(O29="SÍ",10,"0")</f>
        <v>0</v>
      </c>
      <c r="Q29" s="484"/>
      <c r="R29" s="486"/>
      <c r="S29" s="488"/>
      <c r="T29" s="486"/>
      <c r="U29" s="490"/>
      <c r="V29" s="508"/>
      <c r="W29" s="511"/>
      <c r="X29" s="497"/>
      <c r="Y29" s="499"/>
      <c r="Z29" s="334"/>
      <c r="AA29" s="334"/>
      <c r="AB29" s="335"/>
      <c r="AC29" s="522"/>
      <c r="AD29" s="335"/>
      <c r="AE29" s="386"/>
      <c r="AF29" s="335"/>
      <c r="AG29" s="425"/>
    </row>
    <row r="30" spans="1:33" ht="40.5" x14ac:dyDescent="0.3">
      <c r="A30" s="421"/>
      <c r="B30" s="421"/>
      <c r="C30" s="516"/>
      <c r="D30" s="324"/>
      <c r="E30" s="377"/>
      <c r="F30" s="378"/>
      <c r="G30" s="491"/>
      <c r="H30" s="493"/>
      <c r="I30" s="495"/>
      <c r="J30" s="497"/>
      <c r="K30" s="484"/>
      <c r="L30" s="499"/>
      <c r="M30" s="420"/>
      <c r="N30" s="104" t="s">
        <v>36</v>
      </c>
      <c r="O30" s="102" t="s">
        <v>12</v>
      </c>
      <c r="P30" s="105" t="str">
        <f>IF(O30="SÍ",15,"0")</f>
        <v>0</v>
      </c>
      <c r="Q30" s="484"/>
      <c r="R30" s="486"/>
      <c r="S30" s="488"/>
      <c r="T30" s="486"/>
      <c r="U30" s="490"/>
      <c r="V30" s="508"/>
      <c r="W30" s="511"/>
      <c r="X30" s="497"/>
      <c r="Y30" s="499"/>
      <c r="Z30" s="334"/>
      <c r="AA30" s="334"/>
      <c r="AB30" s="335"/>
      <c r="AC30" s="522"/>
      <c r="AD30" s="335"/>
      <c r="AE30" s="386"/>
      <c r="AF30" s="335"/>
      <c r="AG30" s="425"/>
    </row>
    <row r="31" spans="1:33" ht="40.5" x14ac:dyDescent="0.3">
      <c r="A31" s="421"/>
      <c r="B31" s="421"/>
      <c r="C31" s="516"/>
      <c r="D31" s="324"/>
      <c r="E31" s="377"/>
      <c r="F31" s="378"/>
      <c r="G31" s="491"/>
      <c r="H31" s="493"/>
      <c r="I31" s="495"/>
      <c r="J31" s="497"/>
      <c r="K31" s="484"/>
      <c r="L31" s="499"/>
      <c r="M31" s="420"/>
      <c r="N31" s="104" t="s">
        <v>191</v>
      </c>
      <c r="O31" s="102" t="s">
        <v>177</v>
      </c>
      <c r="P31" s="105" t="str">
        <f>IF(O31="SÍ",10,"0")</f>
        <v>0</v>
      </c>
      <c r="Q31" s="484"/>
      <c r="R31" s="486"/>
      <c r="S31" s="488"/>
      <c r="T31" s="486"/>
      <c r="U31" s="490"/>
      <c r="V31" s="508"/>
      <c r="W31" s="511"/>
      <c r="X31" s="497"/>
      <c r="Y31" s="499"/>
      <c r="Z31" s="334"/>
      <c r="AA31" s="334"/>
      <c r="AB31" s="335"/>
      <c r="AC31" s="522"/>
      <c r="AD31" s="335"/>
      <c r="AE31" s="386"/>
      <c r="AF31" s="335"/>
      <c r="AG31" s="425"/>
    </row>
    <row r="32" spans="1:33" ht="40.5" x14ac:dyDescent="0.3">
      <c r="A32" s="421"/>
      <c r="B32" s="422"/>
      <c r="C32" s="517"/>
      <c r="D32" s="325"/>
      <c r="E32" s="423"/>
      <c r="F32" s="300"/>
      <c r="G32" s="492"/>
      <c r="H32" s="494"/>
      <c r="I32" s="496"/>
      <c r="J32" s="497"/>
      <c r="K32" s="484"/>
      <c r="L32" s="500"/>
      <c r="M32" s="420"/>
      <c r="N32" s="107" t="s">
        <v>35</v>
      </c>
      <c r="O32" s="102" t="s">
        <v>12</v>
      </c>
      <c r="P32" s="105" t="str">
        <f>IF(O32="SÍ",30,"0")</f>
        <v>0</v>
      </c>
      <c r="Q32" s="484"/>
      <c r="R32" s="486"/>
      <c r="S32" s="488"/>
      <c r="T32" s="486"/>
      <c r="U32" s="490"/>
      <c r="V32" s="509"/>
      <c r="W32" s="512"/>
      <c r="X32" s="497"/>
      <c r="Y32" s="499"/>
      <c r="Z32" s="334"/>
      <c r="AA32" s="334"/>
      <c r="AB32" s="335"/>
      <c r="AC32" s="522"/>
      <c r="AD32" s="335"/>
      <c r="AE32" s="386"/>
      <c r="AF32" s="335"/>
      <c r="AG32" s="425"/>
    </row>
    <row r="33" spans="1:33" ht="40.5" x14ac:dyDescent="0.2">
      <c r="A33" s="421"/>
      <c r="B33" s="482" t="s">
        <v>181</v>
      </c>
      <c r="C33" s="377" t="s">
        <v>214</v>
      </c>
      <c r="D33" s="323" t="s">
        <v>68</v>
      </c>
      <c r="E33" s="377" t="s">
        <v>215</v>
      </c>
      <c r="F33" s="377" t="s">
        <v>216</v>
      </c>
      <c r="G33" s="491" t="s">
        <v>16</v>
      </c>
      <c r="H33" s="320" t="str">
        <f>IF(G33="(1) RARA VEZ","1", IF(G33="(2) IMPROBABLE","2",IF(G33="(3) POSIBLE","3",IF(G33="(4) PROBABLE","4",IF(G33="(5) CASI SEGURO","5","")))))</f>
        <v>4</v>
      </c>
      <c r="I33" s="495" t="s">
        <v>67</v>
      </c>
      <c r="J33" s="497" t="str">
        <f>IF(I33="(1) INSIGNIFICANTE","1",IF(I33="(2) MENOR","2",IF(I33="(3) MODERADO","3",IF(I33="(4) MAYOR","4",IF(I33="(5) CATASTRÓFICO","5","")))))</f>
        <v>3</v>
      </c>
      <c r="K33" s="484">
        <f>H33*J33</f>
        <v>12</v>
      </c>
      <c r="L33" s="498">
        <f>+K33</f>
        <v>12</v>
      </c>
      <c r="M33" s="307" t="s">
        <v>217</v>
      </c>
      <c r="N33" s="101" t="s">
        <v>6</v>
      </c>
      <c r="O33" s="102" t="s">
        <v>12</v>
      </c>
      <c r="P33" s="103" t="str">
        <f>IF(O33="SÍ",15,"0")</f>
        <v>0</v>
      </c>
      <c r="Q33" s="483">
        <f>SUM(P33:P39)</f>
        <v>5</v>
      </c>
      <c r="R33" s="485">
        <f>IF(AND(Q33&gt;=0,Q33&lt;=50),0,IF(AND(Q33&gt;50,Q33&lt;=75),1,IF(AND(Q33&gt;75,Q33&lt;=100),2,"REVISAR")))</f>
        <v>0</v>
      </c>
      <c r="S33" s="487" t="s">
        <v>8</v>
      </c>
      <c r="T33" s="485">
        <f>IF(S33="PROBABILIDAD",H33-R33,J33-R33)</f>
        <v>4</v>
      </c>
      <c r="U33" s="489">
        <f>IF($T33&lt;=0,1,$T33)</f>
        <v>4</v>
      </c>
      <c r="V33" s="507" t="str">
        <f>IF(AND($S33="PROBABILIDAD",$U33=1),$AM$2,IF(AND(S33="PROBABILIDAD",$U33=2),$AM$3,IF(AND($S33="PROBABILIDAD",$U33=3),$AM$4,IF(AND($S33="PROBABILIDAD",$U33=4),$AM$5,IF(AND($S33="PROBABILIDAD",$U33=5),$AM$6,$G33)))))</f>
        <v>(4) PROBABLE</v>
      </c>
      <c r="W33" s="510" t="str">
        <f>IF(AND($S33="IMPACTO",$U33=1),$AL$2,IF(AND(S33="IMPACTO",$U33=2),$AL$3,IF(AND($S33="IMPACTO",$U33=3),$AL$4,IF(AND($S33="IMPACTO",$U33=4),$AL$5,IF(AND($S33="IMPACTO",$U33=5),$AL$6,I33)))))</f>
        <v>(3) MODERADO</v>
      </c>
      <c r="X33" s="497">
        <f>IF(S33="PROBABILIDAD",U33*J33,U33*H33)</f>
        <v>12</v>
      </c>
      <c r="Y33" s="513">
        <f>$X33</f>
        <v>12</v>
      </c>
      <c r="Z33" s="434" t="s">
        <v>218</v>
      </c>
      <c r="AA33" s="435">
        <v>43800</v>
      </c>
      <c r="AB33" s="434" t="s">
        <v>219</v>
      </c>
      <c r="AC33" s="523" t="s">
        <v>220</v>
      </c>
      <c r="AD33" s="520">
        <v>43719</v>
      </c>
      <c r="AE33" s="434" t="s">
        <v>221</v>
      </c>
      <c r="AF33" s="434" t="s">
        <v>143</v>
      </c>
      <c r="AG33" s="423" t="s">
        <v>222</v>
      </c>
    </row>
    <row r="34" spans="1:33" ht="40.5" x14ac:dyDescent="0.3">
      <c r="A34" s="421"/>
      <c r="B34" s="421"/>
      <c r="C34" s="378"/>
      <c r="D34" s="324"/>
      <c r="E34" s="377"/>
      <c r="F34" s="378"/>
      <c r="G34" s="491"/>
      <c r="H34" s="493"/>
      <c r="I34" s="495"/>
      <c r="J34" s="497"/>
      <c r="K34" s="484"/>
      <c r="L34" s="498"/>
      <c r="M34" s="420"/>
      <c r="N34" s="104" t="s">
        <v>7</v>
      </c>
      <c r="O34" s="102" t="s">
        <v>11</v>
      </c>
      <c r="P34" s="105">
        <f>IF(O34="SÍ",5,"0")</f>
        <v>5</v>
      </c>
      <c r="Q34" s="484"/>
      <c r="R34" s="486"/>
      <c r="S34" s="488"/>
      <c r="T34" s="486"/>
      <c r="U34" s="490"/>
      <c r="V34" s="508"/>
      <c r="W34" s="511"/>
      <c r="X34" s="497"/>
      <c r="Y34" s="514"/>
      <c r="Z34" s="334"/>
      <c r="AA34" s="334"/>
      <c r="AB34" s="335"/>
      <c r="AC34" s="524"/>
      <c r="AD34" s="335"/>
      <c r="AE34" s="335"/>
      <c r="AF34" s="335"/>
      <c r="AG34" s="425"/>
    </row>
    <row r="35" spans="1:33" ht="20.25" x14ac:dyDescent="0.3">
      <c r="A35" s="421"/>
      <c r="B35" s="421"/>
      <c r="C35" s="378"/>
      <c r="D35" s="324"/>
      <c r="E35" s="377"/>
      <c r="F35" s="378"/>
      <c r="G35" s="491"/>
      <c r="H35" s="493"/>
      <c r="I35" s="495"/>
      <c r="J35" s="497"/>
      <c r="K35" s="484"/>
      <c r="L35" s="499" t="str">
        <f>IF(AND(G33="(1) RARA VEZ",I33="(1) INSIGNIFICANTE"),"BAJA",IF(AND(G33="(1) RARA VEZ",I33="(2) MENOR"),"BAJA",IF(AND(G33="(2) IMPROBABLE",I33="(1) INSIGNIFICANTE"),"BAJA",IF(AND(G33="(3) POSIBLE",I33="(1) INSIGNIFICANTE"),"BAJA",IF(AND(G33="(4) PROBABLE",I33="(1) INSIGNIFICANTE"),"MODERADA",IF(AND(G33="(5) CASI SEGURO",I33="(1) INSIGNIFICANTE"),"ALTA",IF(AND(G33="(2) IMPROBABLE",I33="(2) MENOR"),"BAJA",IF(AND(G33="(3) POSIBLE",I33="(2) MENOR"),"MODERADA",IF(AND(G33="(4) PROBABLE",I33="(2) MENOR"),"ALTA",IF(AND(G33="(5) CASI SEGURO",I33="(2) MENOR"),"ALTA",IF(AND(G33="(1) RARA VEZ",I33="(3) MODERADO"),"MODERADA",IF(AND(G33="(2) IMPROBABLE",I33="(3) MODERADO"),"MODERADA",IF(AND(G33="(3) POSIBLE",I33="(3) MODERADO"),"ALTA",IF(AND(G33="(4) PROBABLE",I33="(3) MODERADO"),"ALTA",IF(AND(G33="(5) CASI SEGURO",I33="(3) MODERADO"),"EXTREMA",IF(AND(G33="(1) RARA VEZ",I33="(4) MAYOR"),"ALTA",IF(AND(G33="(2) IMPROBABLE",I33="(4) MAYOR"),"ALTA",IF(AND(G33="(3) POSIBLE",I33="(4) MAYOR"),"EXTREMA",IF(AND(G33="(4) PROBABLE",I33="(4) MAYOR"),"EXTREMA",IF(AND(G33="(5) CASI SEGURO",I33="(4) MAYOR"),"EXTREMA",IF(AND(G33="(1) RARA VEZ",I33="(5) CATASTRÓFICO"),"ALTA",IF(AND(G33="(2) IMPROBABLE",I33="(5) CATASTRÓFICO"),"EXTREMA",IF(AND(G33="(3) POSIBLE",I33="(5) CATASTRÓFICO"),"EXTREMA",IF(AND(G33="(4) PROBABLE",I33="(5) CATASTRÓFICO"),"EXTREMA",IF(AND(G33="(5) CASI SEGURO",I33="(5) CATASTRÓFICO"),"EXTREMA")))))))))))))))))))))))))</f>
        <v>ALTA</v>
      </c>
      <c r="M35" s="420"/>
      <c r="N35" s="106" t="s">
        <v>3</v>
      </c>
      <c r="O35" s="102" t="s">
        <v>12</v>
      </c>
      <c r="P35" s="105" t="str">
        <f>IF(O35="SÍ",15,"0")</f>
        <v>0</v>
      </c>
      <c r="Q35" s="484"/>
      <c r="R35" s="486"/>
      <c r="S35" s="488"/>
      <c r="T35" s="486"/>
      <c r="U35" s="490"/>
      <c r="V35" s="508"/>
      <c r="W35" s="511"/>
      <c r="X35" s="497"/>
      <c r="Y35" s="499" t="str">
        <f>IF(AND(V33="(1) RARA VEZ",W33="(1) INSIGNIFICANTE"),"BAJA",IF(AND(V33="(1) RARA VEZ",W33="(2) MENOR"),"BAJA",IF(AND(V33="(2) IMPROBABLE",W33="(1) INSIGNIFICANTE"),"BAJA",IF(AND(V33="(3) POSIBLE",W33="(1) INSIGNIFICANTE"),"BAJA",IF(AND(V33="(4) PROBABLE",W33="(1) INSIGNIFICANTE"),"MODERADO",IF(AND(V33="(5) CASI SEGURO",W33="(1) INSIGNIFICANTE"),"ALTA",IF(AND(V33="(2) IMPROBABLE",W33="(2) MENOR"),"BAJA",IF(AND(V33="(3) POSIBLE",W33="(2) MENOR"),"MODERADA",IF(AND(V33="(4) PROBABLE",W33="(2) MENOR"),"ALTA",IF(AND(V33="(5) CASI SEGURO",W33="(2) MENOR"),"ALTA",IF(AND(V33="(1) RARA VEZ",W33="(3) MODERADO"),"MODERADA",IF(AND(V33="(2) IMPROBABLE",W33="(3) MODERADO"),"MODERADA",IF(AND(V33="(3) POSIBLE",W33="(3) MODERADO"),"ALTA",IF(AND(V33="(4) PROBABLE",W33="(3) MODERADO"),"ALTA",IF(AND(V33="(5) CASI SEGURO",W33="(3) MODERADO"),"EXTREMA",IF(AND(V33="(1) RARA VEZ",W33="(4) MAYOR"),"ALTA",IF(AND(V33="(2) IMPROBABLE",W33="(4) MAYOR"),"ALTA",IF(AND(V33="(3) POSIBLE",W33="(4) MAYOR"),"EXTREMA",IF(AND(V33="(4) PROBABLE",W33="(4) MAYOR"),"EXTREMA",IF(AND(V33="(5) CASI SEGURO",W33="(4) MAYOR"),"EXTREMA",IF(AND(V33="(1) RARA VEZ",W33="(5) CATASTRÓFICO"),"ALTA",IF(AND(V33="(2) IMPROBABLE",W33="(5) CATASTRÓFICO"),"EXTREMA",IF(AND(V33="(3) POSIBLE",W33="(5) CATASTRÓFICO"),"EXTREMA",IF(AND(V33="(4) PROBABLE",W33="(5) CATASTRÓFICO"),"EXTREMA",IF(AND(V33="(5) CASI SEGURO",W33="(5) CATASTRÓFICO"),"EXTREMA")))))))))))))))))))))))))</f>
        <v>ALTA</v>
      </c>
      <c r="Z35" s="334"/>
      <c r="AA35" s="334"/>
      <c r="AB35" s="335"/>
      <c r="AC35" s="524"/>
      <c r="AD35" s="335"/>
      <c r="AE35" s="335"/>
      <c r="AF35" s="335"/>
      <c r="AG35" s="425"/>
    </row>
    <row r="36" spans="1:33" ht="20.25" x14ac:dyDescent="0.3">
      <c r="A36" s="421"/>
      <c r="B36" s="421"/>
      <c r="C36" s="378"/>
      <c r="D36" s="324"/>
      <c r="E36" s="377"/>
      <c r="F36" s="378"/>
      <c r="G36" s="491"/>
      <c r="H36" s="493"/>
      <c r="I36" s="495"/>
      <c r="J36" s="497"/>
      <c r="K36" s="484"/>
      <c r="L36" s="499"/>
      <c r="M36" s="420"/>
      <c r="N36" s="106" t="s">
        <v>4</v>
      </c>
      <c r="O36" s="102" t="s">
        <v>177</v>
      </c>
      <c r="P36" s="105" t="str">
        <f>IF(O36="SÍ",10,"0")</f>
        <v>0</v>
      </c>
      <c r="Q36" s="484"/>
      <c r="R36" s="486"/>
      <c r="S36" s="488"/>
      <c r="T36" s="486"/>
      <c r="U36" s="490"/>
      <c r="V36" s="508"/>
      <c r="W36" s="511"/>
      <c r="X36" s="497"/>
      <c r="Y36" s="499"/>
      <c r="Z36" s="334"/>
      <c r="AA36" s="334"/>
      <c r="AB36" s="335"/>
      <c r="AC36" s="524"/>
      <c r="AD36" s="335"/>
      <c r="AE36" s="335"/>
      <c r="AF36" s="335"/>
      <c r="AG36" s="425"/>
    </row>
    <row r="37" spans="1:33" ht="40.5" x14ac:dyDescent="0.3">
      <c r="A37" s="421"/>
      <c r="B37" s="421"/>
      <c r="C37" s="378"/>
      <c r="D37" s="324"/>
      <c r="E37" s="377"/>
      <c r="F37" s="378"/>
      <c r="G37" s="491"/>
      <c r="H37" s="493"/>
      <c r="I37" s="495"/>
      <c r="J37" s="497"/>
      <c r="K37" s="484"/>
      <c r="L37" s="499"/>
      <c r="M37" s="420"/>
      <c r="N37" s="104" t="s">
        <v>36</v>
      </c>
      <c r="O37" s="102" t="s">
        <v>12</v>
      </c>
      <c r="P37" s="105" t="str">
        <f>IF(O37="SÍ",15,"0")</f>
        <v>0</v>
      </c>
      <c r="Q37" s="484"/>
      <c r="R37" s="486"/>
      <c r="S37" s="488"/>
      <c r="T37" s="486"/>
      <c r="U37" s="490"/>
      <c r="V37" s="508"/>
      <c r="W37" s="511"/>
      <c r="X37" s="497"/>
      <c r="Y37" s="499"/>
      <c r="Z37" s="334"/>
      <c r="AA37" s="334"/>
      <c r="AB37" s="335"/>
      <c r="AC37" s="524"/>
      <c r="AD37" s="335"/>
      <c r="AE37" s="335"/>
      <c r="AF37" s="335"/>
      <c r="AG37" s="425"/>
    </row>
    <row r="38" spans="1:33" ht="40.5" x14ac:dyDescent="0.3">
      <c r="A38" s="421"/>
      <c r="B38" s="421"/>
      <c r="C38" s="378"/>
      <c r="D38" s="324"/>
      <c r="E38" s="377"/>
      <c r="F38" s="378"/>
      <c r="G38" s="491"/>
      <c r="H38" s="493"/>
      <c r="I38" s="495"/>
      <c r="J38" s="497"/>
      <c r="K38" s="484"/>
      <c r="L38" s="499"/>
      <c r="M38" s="420"/>
      <c r="N38" s="104" t="s">
        <v>191</v>
      </c>
      <c r="O38" s="102" t="s">
        <v>12</v>
      </c>
      <c r="P38" s="105" t="str">
        <f>IF(O38="SÍ",10,"0")</f>
        <v>0</v>
      </c>
      <c r="Q38" s="484"/>
      <c r="R38" s="486"/>
      <c r="S38" s="488"/>
      <c r="T38" s="486"/>
      <c r="U38" s="490"/>
      <c r="V38" s="508"/>
      <c r="W38" s="511"/>
      <c r="X38" s="497"/>
      <c r="Y38" s="499"/>
      <c r="Z38" s="334"/>
      <c r="AA38" s="334"/>
      <c r="AB38" s="335"/>
      <c r="AC38" s="524"/>
      <c r="AD38" s="335"/>
      <c r="AE38" s="335"/>
      <c r="AF38" s="335"/>
      <c r="AG38" s="425"/>
    </row>
    <row r="39" spans="1:33" ht="40.5" x14ac:dyDescent="0.3">
      <c r="A39" s="421"/>
      <c r="B39" s="422"/>
      <c r="C39" s="300"/>
      <c r="D39" s="325"/>
      <c r="E39" s="423"/>
      <c r="F39" s="300"/>
      <c r="G39" s="492"/>
      <c r="H39" s="494"/>
      <c r="I39" s="496"/>
      <c r="J39" s="497"/>
      <c r="K39" s="484"/>
      <c r="L39" s="500"/>
      <c r="M39" s="420"/>
      <c r="N39" s="107" t="s">
        <v>35</v>
      </c>
      <c r="O39" s="102" t="s">
        <v>12</v>
      </c>
      <c r="P39" s="105" t="str">
        <f>IF(O39="SÍ",30,"0")</f>
        <v>0</v>
      </c>
      <c r="Q39" s="484"/>
      <c r="R39" s="486"/>
      <c r="S39" s="488"/>
      <c r="T39" s="486"/>
      <c r="U39" s="490"/>
      <c r="V39" s="509"/>
      <c r="W39" s="512"/>
      <c r="X39" s="497"/>
      <c r="Y39" s="499"/>
      <c r="Z39" s="334"/>
      <c r="AA39" s="334"/>
      <c r="AB39" s="335"/>
      <c r="AC39" s="524"/>
      <c r="AD39" s="335"/>
      <c r="AE39" s="335"/>
      <c r="AF39" s="335"/>
      <c r="AG39" s="425"/>
    </row>
    <row r="40" spans="1:33" ht="40.5" x14ac:dyDescent="0.2">
      <c r="A40" s="421"/>
      <c r="B40" s="482" t="s">
        <v>192</v>
      </c>
      <c r="C40" s="377" t="s">
        <v>223</v>
      </c>
      <c r="D40" s="323" t="s">
        <v>68</v>
      </c>
      <c r="E40" s="377" t="s">
        <v>224</v>
      </c>
      <c r="F40" s="377" t="s">
        <v>225</v>
      </c>
      <c r="G40" s="491" t="s">
        <v>17</v>
      </c>
      <c r="H40" s="320" t="str">
        <f>IF(G40="(1) RARA VEZ","1", IF(G40="(2) IMPROBABLE","2",IF(G40="(3) POSIBLE","3",IF(G40="(4) PROBABLE","4",IF(G40="(5) CASI SEGURO","5","")))))</f>
        <v>5</v>
      </c>
      <c r="I40" s="495" t="s">
        <v>67</v>
      </c>
      <c r="J40" s="497" t="str">
        <f>IF(I40="(1) INSIGNIFICANTE","1",IF(I40="(2) MENOR","2",IF(I40="(3) MODERADO","3",IF(I40="(4) MAYOR","4",IF(I40="(5) CATASTRÓFICO","5","")))))</f>
        <v>3</v>
      </c>
      <c r="K40" s="484">
        <f>H40*J40</f>
        <v>15</v>
      </c>
      <c r="L40" s="498">
        <f>+K40</f>
        <v>15</v>
      </c>
      <c r="M40" s="307" t="s">
        <v>226</v>
      </c>
      <c r="N40" s="101" t="s">
        <v>6</v>
      </c>
      <c r="O40" s="102" t="s">
        <v>177</v>
      </c>
      <c r="P40" s="103" t="str">
        <f>IF(O40="SÍ",15,"0")</f>
        <v>0</v>
      </c>
      <c r="Q40" s="483">
        <f>SUM(P40:P46)</f>
        <v>5</v>
      </c>
      <c r="R40" s="485">
        <f>IF(AND(Q40&gt;=0,Q40&lt;=50),0,IF(AND(Q40&gt;50,Q40&lt;=75),1,IF(AND(Q40&gt;75,Q40&lt;=100),2,"REVISAR")))</f>
        <v>0</v>
      </c>
      <c r="S40" s="487" t="s">
        <v>8</v>
      </c>
      <c r="T40" s="485">
        <f>IF(S40="PROBABILIDAD",H40-R40,J40-R40)</f>
        <v>5</v>
      </c>
      <c r="U40" s="489">
        <f>IF($T40&lt;=0,1,$T40)</f>
        <v>5</v>
      </c>
      <c r="V40" s="507" t="str">
        <f>IF(AND($S40="PROBABILIDAD",$U40=1),$AM$2,IF(AND(S40="PROBABILIDAD",$U40=2),$AM$3,IF(AND($S40="PROBABILIDAD",$U40=3),$AM$4,IF(AND($S40="PROBABILIDAD",$U40=4),$AM$5,IF(AND($S40="PROBABILIDAD",$U40=5),$AM$6,$G40)))))</f>
        <v>(5) CASI SEGURO</v>
      </c>
      <c r="W40" s="510" t="str">
        <f>IF(AND($S40="IMPACTO",$U40=1),$AL$2,IF(AND(S40="IMPACTO",$U40=2),$AL$3,IF(AND($S40="IMPACTO",$U40=3),$AL$4,IF(AND($S40="IMPACTO",$U40=4),$AL$5,IF(AND($S40="IMPACTO",$U40=5),$AL$6,I40)))))</f>
        <v>(3) MODERADO</v>
      </c>
      <c r="X40" s="497">
        <f>IF(S40="PROBABILIDAD",U40*J40,U40*H40)</f>
        <v>15</v>
      </c>
      <c r="Y40" s="513">
        <f>$X40</f>
        <v>15</v>
      </c>
      <c r="Z40" s="434" t="s">
        <v>227</v>
      </c>
      <c r="AA40" s="435">
        <v>43800</v>
      </c>
      <c r="AB40" s="526" t="s">
        <v>228</v>
      </c>
      <c r="AC40" s="518" t="s">
        <v>229</v>
      </c>
      <c r="AD40" s="520">
        <v>43719</v>
      </c>
      <c r="AE40" s="526" t="s">
        <v>230</v>
      </c>
      <c r="AF40" s="434" t="s">
        <v>201</v>
      </c>
      <c r="AG40" s="526" t="s">
        <v>231</v>
      </c>
    </row>
    <row r="41" spans="1:33" ht="40.5" x14ac:dyDescent="0.3">
      <c r="A41" s="421"/>
      <c r="B41" s="421"/>
      <c r="C41" s="378"/>
      <c r="D41" s="324"/>
      <c r="E41" s="377"/>
      <c r="F41" s="378"/>
      <c r="G41" s="491"/>
      <c r="H41" s="493"/>
      <c r="I41" s="495"/>
      <c r="J41" s="497"/>
      <c r="K41" s="484"/>
      <c r="L41" s="498"/>
      <c r="M41" s="420"/>
      <c r="N41" s="104" t="s">
        <v>7</v>
      </c>
      <c r="O41" s="102" t="s">
        <v>11</v>
      </c>
      <c r="P41" s="105">
        <f>IF(O41="SÍ",5,"0")</f>
        <v>5</v>
      </c>
      <c r="Q41" s="484"/>
      <c r="R41" s="486"/>
      <c r="S41" s="488"/>
      <c r="T41" s="486"/>
      <c r="U41" s="490"/>
      <c r="V41" s="508"/>
      <c r="W41" s="511"/>
      <c r="X41" s="497"/>
      <c r="Y41" s="514"/>
      <c r="Z41" s="334"/>
      <c r="AA41" s="334"/>
      <c r="AB41" s="527"/>
      <c r="AC41" s="525"/>
      <c r="AD41" s="335"/>
      <c r="AE41" s="527"/>
      <c r="AF41" s="335"/>
      <c r="AG41" s="527"/>
    </row>
    <row r="42" spans="1:33" ht="20.25" x14ac:dyDescent="0.3">
      <c r="A42" s="421"/>
      <c r="B42" s="421"/>
      <c r="C42" s="378"/>
      <c r="D42" s="324"/>
      <c r="E42" s="377"/>
      <c r="F42" s="378"/>
      <c r="G42" s="491"/>
      <c r="H42" s="493"/>
      <c r="I42" s="495"/>
      <c r="J42" s="497"/>
      <c r="K42" s="484"/>
      <c r="L42" s="499" t="str">
        <f>IF(AND(G40="(1) RARA VEZ",I40="(1) INSIGNIFICANTE"),"BAJA",IF(AND(G40="(1) RARA VEZ",I40="(2) MENOR"),"BAJA",IF(AND(G40="(2) IMPROBABLE",I40="(1) INSIGNIFICANTE"),"BAJA",IF(AND(G40="(3) POSIBLE",I40="(1) INSIGNIFICANTE"),"BAJA",IF(AND(G40="(4) PROBABLE",I40="(1) INSIGNIFICANTE"),"MODERADA",IF(AND(G40="(5) CASI SEGURO",I40="(1) INSIGNIFICANTE"),"ALTA",IF(AND(G40="(2) IMPROBABLE",I40="(2) MENOR"),"BAJA",IF(AND(G40="(3) POSIBLE",I40="(2) MENOR"),"MODERADA",IF(AND(G40="(4) PROBABLE",I40="(2) MENOR"),"ALTA",IF(AND(G40="(5) CASI SEGURO",I40="(2) MENOR"),"ALTA",IF(AND(G40="(1) RARA VEZ",I40="(3) MODERADO"),"MODERADA",IF(AND(G40="(2) IMPROBABLE",I40="(3) MODERADO"),"MODERADA",IF(AND(G40="(3) POSIBLE",I40="(3) MODERADO"),"ALTA",IF(AND(G40="(4) PROBABLE",I40="(3) MODERADO"),"ALTA",IF(AND(G40="(5) CASI SEGURO",I40="(3) MODERADO"),"EXTREMA",IF(AND(G40="(1) RARA VEZ",I40="(4) MAYOR"),"ALTA",IF(AND(G40="(2) IMPROBABLE",I40="(4) MAYOR"),"ALTA",IF(AND(G40="(3) POSIBLE",I40="(4) MAYOR"),"EXTREMA",IF(AND(G40="(4) PROBABLE",I40="(4) MAYOR"),"EXTREMA",IF(AND(G40="(5) CASI SEGURO",I40="(4) MAYOR"),"EXTREMA",IF(AND(G40="(1) RARA VEZ",I40="(5) CATASTRÓFICO"),"ALTA",IF(AND(G40="(2) IMPROBABLE",I40="(5) CATASTRÓFICO"),"EXTREMA",IF(AND(G40="(3) POSIBLE",I40="(5) CATASTRÓFICO"),"EXTREMA",IF(AND(G40="(4) PROBABLE",I40="(5) CATASTRÓFICO"),"EXTREMA",IF(AND(G40="(5) CASI SEGURO",I40="(5) CATASTRÓFICO"),"EXTREMA")))))))))))))))))))))))))</f>
        <v>EXTREMA</v>
      </c>
      <c r="M42" s="420"/>
      <c r="N42" s="106" t="s">
        <v>3</v>
      </c>
      <c r="O42" s="102" t="s">
        <v>12</v>
      </c>
      <c r="P42" s="105" t="str">
        <f>IF(O42="SÍ",15,"0")</f>
        <v>0</v>
      </c>
      <c r="Q42" s="484"/>
      <c r="R42" s="486"/>
      <c r="S42" s="488"/>
      <c r="T42" s="486"/>
      <c r="U42" s="490"/>
      <c r="V42" s="508"/>
      <c r="W42" s="511"/>
      <c r="X42" s="497"/>
      <c r="Y42" s="499" t="str">
        <f>IF(AND(V40="(1) RARA VEZ",W40="(1) INSIGNIFICANTE"),"BAJA",IF(AND(V40="(1) RARA VEZ",W40="(2) MENOR"),"BAJA",IF(AND(V40="(2) IMPROBABLE",W40="(1) INSIGNIFICANTE"),"BAJA",IF(AND(V40="(3) POSIBLE",W40="(1) INSIGNIFICANTE"),"BAJA",IF(AND(V40="(4) PROBABLE",W40="(1) INSIGNIFICANTE"),"MODERADO",IF(AND(V40="(5) CASI SEGURO",W40="(1) INSIGNIFICANTE"),"ALTA",IF(AND(V40="(2) IMPROBABLE",W40="(2) MENOR"),"BAJA",IF(AND(V40="(3) POSIBLE",W40="(2) MENOR"),"MODERADA",IF(AND(V40="(4) PROBABLE",W40="(2) MENOR"),"ALTA",IF(AND(V40="(5) CASI SEGURO",W40="(2) MENOR"),"ALTA",IF(AND(V40="(1) RARA VEZ",W40="(3) MODERADO"),"MODERADA",IF(AND(V40="(2) IMPROBABLE",W40="(3) MODERADO"),"MODERADA",IF(AND(V40="(3) POSIBLE",W40="(3) MODERADO"),"ALTA",IF(AND(V40="(4) PROBABLE",W40="(3) MODERADO"),"ALTA",IF(AND(V40="(5) CASI SEGURO",W40="(3) MODERADO"),"EXTREMA",IF(AND(V40="(1) RARA VEZ",W40="(4) MAYOR"),"ALTA",IF(AND(V40="(2) IMPROBABLE",W40="(4) MAYOR"),"ALTA",IF(AND(V40="(3) POSIBLE",W40="(4) MAYOR"),"EXTREMA",IF(AND(V40="(4) PROBABLE",W40="(4) MAYOR"),"EXTREMA",IF(AND(V40="(5) CASI SEGURO",W40="(4) MAYOR"),"EXTREMA",IF(AND(V40="(1) RARA VEZ",W40="(5) CATASTRÓFICO"),"ALTA",IF(AND(V40="(2) IMPROBABLE",W40="(5) CATASTRÓFICO"),"EXTREMA",IF(AND(V40="(3) POSIBLE",W40="(5) CATASTRÓFICO"),"EXTREMA",IF(AND(V40="(4) PROBABLE",W40="(5) CATASTRÓFICO"),"EXTREMA",IF(AND(V40="(5) CASI SEGURO",W40="(5) CATASTRÓFICO"),"EXTREMA")))))))))))))))))))))))))</f>
        <v>EXTREMA</v>
      </c>
      <c r="Z42" s="334"/>
      <c r="AA42" s="334"/>
      <c r="AB42" s="527"/>
      <c r="AC42" s="525"/>
      <c r="AD42" s="335"/>
      <c r="AE42" s="527"/>
      <c r="AF42" s="335"/>
      <c r="AG42" s="527"/>
    </row>
    <row r="43" spans="1:33" ht="20.25" x14ac:dyDescent="0.3">
      <c r="A43" s="421"/>
      <c r="B43" s="421"/>
      <c r="C43" s="378"/>
      <c r="D43" s="324"/>
      <c r="E43" s="377"/>
      <c r="F43" s="378"/>
      <c r="G43" s="491"/>
      <c r="H43" s="493"/>
      <c r="I43" s="495"/>
      <c r="J43" s="497"/>
      <c r="K43" s="484"/>
      <c r="L43" s="499"/>
      <c r="M43" s="420"/>
      <c r="N43" s="106" t="s">
        <v>4</v>
      </c>
      <c r="O43" s="102" t="s">
        <v>177</v>
      </c>
      <c r="P43" s="105" t="str">
        <f>IF(O43="SÍ",10,"0")</f>
        <v>0</v>
      </c>
      <c r="Q43" s="484"/>
      <c r="R43" s="486"/>
      <c r="S43" s="488"/>
      <c r="T43" s="486"/>
      <c r="U43" s="490"/>
      <c r="V43" s="508"/>
      <c r="W43" s="511"/>
      <c r="X43" s="497"/>
      <c r="Y43" s="499"/>
      <c r="Z43" s="334"/>
      <c r="AA43" s="334"/>
      <c r="AB43" s="527"/>
      <c r="AC43" s="525"/>
      <c r="AD43" s="335"/>
      <c r="AE43" s="527"/>
      <c r="AF43" s="335"/>
      <c r="AG43" s="527"/>
    </row>
    <row r="44" spans="1:33" ht="40.5" x14ac:dyDescent="0.3">
      <c r="A44" s="421"/>
      <c r="B44" s="421"/>
      <c r="C44" s="378"/>
      <c r="D44" s="324"/>
      <c r="E44" s="377"/>
      <c r="F44" s="378"/>
      <c r="G44" s="491"/>
      <c r="H44" s="493"/>
      <c r="I44" s="495"/>
      <c r="J44" s="497"/>
      <c r="K44" s="484"/>
      <c r="L44" s="499"/>
      <c r="M44" s="420"/>
      <c r="N44" s="104" t="s">
        <v>36</v>
      </c>
      <c r="O44" s="102" t="s">
        <v>12</v>
      </c>
      <c r="P44" s="105" t="str">
        <f>IF(O44="SÍ",15,"0")</f>
        <v>0</v>
      </c>
      <c r="Q44" s="484"/>
      <c r="R44" s="486"/>
      <c r="S44" s="488"/>
      <c r="T44" s="486"/>
      <c r="U44" s="490"/>
      <c r="V44" s="508"/>
      <c r="W44" s="511"/>
      <c r="X44" s="497"/>
      <c r="Y44" s="499"/>
      <c r="Z44" s="334"/>
      <c r="AA44" s="334"/>
      <c r="AB44" s="527"/>
      <c r="AC44" s="525"/>
      <c r="AD44" s="335"/>
      <c r="AE44" s="527"/>
      <c r="AF44" s="335"/>
      <c r="AG44" s="527"/>
    </row>
    <row r="45" spans="1:33" ht="40.5" x14ac:dyDescent="0.3">
      <c r="A45" s="421"/>
      <c r="B45" s="421"/>
      <c r="C45" s="378"/>
      <c r="D45" s="324"/>
      <c r="E45" s="377"/>
      <c r="F45" s="378"/>
      <c r="G45" s="491"/>
      <c r="H45" s="493"/>
      <c r="I45" s="495"/>
      <c r="J45" s="497"/>
      <c r="K45" s="484"/>
      <c r="L45" s="499"/>
      <c r="M45" s="420"/>
      <c r="N45" s="104" t="s">
        <v>191</v>
      </c>
      <c r="O45" s="102" t="s">
        <v>12</v>
      </c>
      <c r="P45" s="105" t="str">
        <f>IF(O45="SÍ",10,"0")</f>
        <v>0</v>
      </c>
      <c r="Q45" s="484"/>
      <c r="R45" s="486"/>
      <c r="S45" s="488"/>
      <c r="T45" s="486"/>
      <c r="U45" s="490"/>
      <c r="V45" s="508"/>
      <c r="W45" s="511"/>
      <c r="X45" s="497"/>
      <c r="Y45" s="499"/>
      <c r="Z45" s="334"/>
      <c r="AA45" s="334"/>
      <c r="AB45" s="527"/>
      <c r="AC45" s="525"/>
      <c r="AD45" s="335"/>
      <c r="AE45" s="527"/>
      <c r="AF45" s="335"/>
      <c r="AG45" s="527"/>
    </row>
    <row r="46" spans="1:33" ht="40.5" x14ac:dyDescent="0.3">
      <c r="A46" s="422"/>
      <c r="B46" s="422"/>
      <c r="C46" s="300"/>
      <c r="D46" s="325"/>
      <c r="E46" s="423"/>
      <c r="F46" s="300"/>
      <c r="G46" s="492"/>
      <c r="H46" s="494"/>
      <c r="I46" s="496"/>
      <c r="J46" s="497"/>
      <c r="K46" s="484"/>
      <c r="L46" s="500"/>
      <c r="M46" s="420"/>
      <c r="N46" s="107" t="s">
        <v>35</v>
      </c>
      <c r="O46" s="102" t="s">
        <v>12</v>
      </c>
      <c r="P46" s="105" t="str">
        <f>IF(O46="SÍ",30,"0")</f>
        <v>0</v>
      </c>
      <c r="Q46" s="484"/>
      <c r="R46" s="486"/>
      <c r="S46" s="488"/>
      <c r="T46" s="486"/>
      <c r="U46" s="490"/>
      <c r="V46" s="509"/>
      <c r="W46" s="512"/>
      <c r="X46" s="497"/>
      <c r="Y46" s="499"/>
      <c r="Z46" s="334"/>
      <c r="AA46" s="334"/>
      <c r="AB46" s="527"/>
      <c r="AC46" s="525"/>
      <c r="AD46" s="335"/>
      <c r="AE46" s="527"/>
      <c r="AF46" s="335"/>
      <c r="AG46" s="527"/>
    </row>
    <row r="47" spans="1:33" ht="15.75" x14ac:dyDescent="0.2">
      <c r="A47" s="532" t="s">
        <v>95</v>
      </c>
      <c r="B47" s="533"/>
      <c r="C47" s="533"/>
      <c r="D47" s="533"/>
      <c r="E47" s="533"/>
      <c r="F47" s="533"/>
      <c r="G47" s="533"/>
      <c r="H47" s="533"/>
      <c r="I47" s="533"/>
      <c r="J47" s="533"/>
      <c r="K47" s="533"/>
      <c r="L47" s="533"/>
      <c r="M47" s="533"/>
      <c r="N47" s="533"/>
      <c r="O47" s="533"/>
      <c r="P47" s="533"/>
      <c r="Q47" s="533"/>
      <c r="R47" s="533"/>
      <c r="S47" s="533"/>
      <c r="T47" s="533"/>
      <c r="U47" s="533"/>
      <c r="V47" s="533"/>
      <c r="W47" s="533"/>
      <c r="X47" s="533"/>
      <c r="Y47" s="533"/>
      <c r="Z47" s="533"/>
      <c r="AA47" s="533"/>
      <c r="AB47" s="533"/>
      <c r="AC47" s="533"/>
      <c r="AD47" s="533"/>
      <c r="AE47" s="533"/>
      <c r="AF47" s="533"/>
      <c r="AG47" s="534"/>
    </row>
    <row r="48" spans="1:33" x14ac:dyDescent="0.2">
      <c r="A48" s="535" t="s">
        <v>34</v>
      </c>
      <c r="B48" s="536"/>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7"/>
    </row>
    <row r="49" spans="1:33" x14ac:dyDescent="0.2">
      <c r="A49" s="538" t="s">
        <v>55</v>
      </c>
      <c r="B49" s="539"/>
      <c r="C49" s="538" t="s">
        <v>72</v>
      </c>
      <c r="D49" s="540"/>
      <c r="E49" s="540"/>
      <c r="F49" s="540"/>
      <c r="G49" s="540"/>
      <c r="H49" s="540"/>
      <c r="I49" s="540"/>
      <c r="J49" s="540"/>
      <c r="K49" s="540"/>
      <c r="L49" s="540"/>
      <c r="M49" s="540"/>
      <c r="N49" s="540"/>
      <c r="O49" s="540"/>
      <c r="P49" s="540"/>
      <c r="Q49" s="540"/>
      <c r="R49" s="540"/>
      <c r="S49" s="540"/>
      <c r="T49" s="540"/>
      <c r="U49" s="540"/>
      <c r="V49" s="540"/>
      <c r="W49" s="540"/>
      <c r="X49" s="540"/>
      <c r="Y49" s="540"/>
      <c r="Z49" s="540"/>
      <c r="AA49" s="539"/>
      <c r="AB49" s="254" t="s">
        <v>232</v>
      </c>
      <c r="AC49" s="403"/>
      <c r="AD49" s="255"/>
      <c r="AE49" s="254" t="s">
        <v>26</v>
      </c>
      <c r="AF49" s="403"/>
      <c r="AG49" s="255"/>
    </row>
    <row r="50" spans="1:33" s="43" customFormat="1" x14ac:dyDescent="0.2">
      <c r="A50" s="391"/>
      <c r="B50" s="528"/>
      <c r="C50" s="397"/>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392"/>
      <c r="AB50" s="393"/>
      <c r="AC50" s="530"/>
      <c r="AD50" s="531"/>
      <c r="AE50" s="404"/>
      <c r="AF50" s="394"/>
      <c r="AG50" s="395"/>
    </row>
    <row r="51" spans="1:33" s="43" customFormat="1" x14ac:dyDescent="0.2">
      <c r="A51" s="397"/>
      <c r="B51" s="392"/>
      <c r="C51" s="397"/>
      <c r="D51" s="529"/>
      <c r="E51" s="529"/>
      <c r="F51" s="529"/>
      <c r="G51" s="529"/>
      <c r="H51" s="529"/>
      <c r="I51" s="529"/>
      <c r="J51" s="529"/>
      <c r="K51" s="529"/>
      <c r="L51" s="529"/>
      <c r="M51" s="529"/>
      <c r="N51" s="529"/>
      <c r="O51" s="529"/>
      <c r="P51" s="529"/>
      <c r="Q51" s="529"/>
      <c r="R51" s="529"/>
      <c r="S51" s="529"/>
      <c r="T51" s="529"/>
      <c r="U51" s="529"/>
      <c r="V51" s="529"/>
      <c r="W51" s="529"/>
      <c r="X51" s="529"/>
      <c r="Y51" s="529"/>
      <c r="Z51" s="529"/>
      <c r="AA51" s="392"/>
      <c r="AB51" s="404"/>
      <c r="AC51" s="394"/>
      <c r="AD51" s="395"/>
      <c r="AE51" s="404"/>
      <c r="AF51" s="394"/>
      <c r="AG51" s="395"/>
    </row>
    <row r="52" spans="1:33" s="43" customFormat="1" x14ac:dyDescent="0.2">
      <c r="A52" s="541" t="s">
        <v>233</v>
      </c>
      <c r="B52" s="542"/>
      <c r="C52" s="542"/>
      <c r="D52" s="542"/>
      <c r="E52" s="542"/>
      <c r="F52" s="542"/>
      <c r="G52" s="542"/>
      <c r="H52" s="542"/>
      <c r="I52" s="542"/>
      <c r="J52" s="542"/>
      <c r="K52" s="542"/>
      <c r="L52" s="542"/>
      <c r="M52" s="542"/>
      <c r="N52" s="542"/>
      <c r="O52" s="542"/>
      <c r="P52" s="542"/>
      <c r="Q52" s="542"/>
      <c r="R52" s="542"/>
      <c r="S52" s="542"/>
      <c r="T52" s="542"/>
      <c r="U52" s="542"/>
      <c r="V52" s="542"/>
      <c r="W52" s="542"/>
      <c r="X52" s="542"/>
      <c r="Y52" s="542"/>
      <c r="Z52" s="542"/>
      <c r="AA52" s="542"/>
      <c r="AB52" s="542"/>
      <c r="AC52" s="542"/>
      <c r="AD52" s="542"/>
      <c r="AE52" s="542"/>
      <c r="AF52" s="542"/>
      <c r="AG52" s="542"/>
    </row>
    <row r="53" spans="1:33" x14ac:dyDescent="0.2">
      <c r="A53" s="204" t="s">
        <v>26</v>
      </c>
      <c r="B53" s="543"/>
      <c r="C53" s="543"/>
      <c r="D53" s="543"/>
      <c r="E53" s="543"/>
      <c r="F53" s="544"/>
      <c r="G53" s="204" t="s">
        <v>83</v>
      </c>
      <c r="H53" s="543"/>
      <c r="I53" s="543"/>
      <c r="J53" s="543"/>
      <c r="K53" s="543"/>
      <c r="L53" s="543"/>
      <c r="M53" s="544"/>
      <c r="N53" s="204" t="s">
        <v>74</v>
      </c>
      <c r="O53" s="543"/>
      <c r="P53" s="543"/>
      <c r="Q53" s="543"/>
      <c r="R53" s="543"/>
      <c r="S53" s="543"/>
      <c r="T53" s="543"/>
      <c r="U53" s="543"/>
      <c r="V53" s="543"/>
      <c r="W53" s="543"/>
      <c r="X53" s="543"/>
      <c r="Y53" s="543"/>
      <c r="Z53" s="544"/>
      <c r="AA53" s="412" t="str">
        <f>IF(OR([2]FORMATO!X5="X",[2]FORMATO!U5="X"),"APOYO OFICINA ASESORA DE PLANEACIÓN","APOYO OFICINA DE CONTROL INTERNO")</f>
        <v>APOYO OFICINA DE CONTROL INTERNO</v>
      </c>
      <c r="AB53" s="413"/>
      <c r="AC53" s="413"/>
      <c r="AD53" s="413"/>
      <c r="AE53" s="413"/>
      <c r="AF53" s="413"/>
      <c r="AG53" s="414"/>
    </row>
    <row r="54" spans="1:33" ht="25.5" x14ac:dyDescent="0.2">
      <c r="A54" s="82" t="s">
        <v>96</v>
      </c>
      <c r="B54" s="545" t="s">
        <v>234</v>
      </c>
      <c r="C54" s="306"/>
      <c r="D54" s="306"/>
      <c r="E54" s="306"/>
      <c r="F54" s="306"/>
      <c r="G54" s="82" t="s">
        <v>96</v>
      </c>
      <c r="H54" s="306" t="s">
        <v>235</v>
      </c>
      <c r="I54" s="306"/>
      <c r="J54" s="306"/>
      <c r="K54" s="306"/>
      <c r="L54" s="306"/>
      <c r="M54" s="306"/>
      <c r="N54" s="546" t="s">
        <v>96</v>
      </c>
      <c r="O54" s="547"/>
      <c r="P54" s="547"/>
      <c r="Q54" s="547"/>
      <c r="R54" s="548"/>
      <c r="S54" s="204"/>
      <c r="T54" s="543"/>
      <c r="U54" s="543"/>
      <c r="V54" s="543"/>
      <c r="W54" s="543"/>
      <c r="X54" s="543"/>
      <c r="Y54" s="543"/>
      <c r="Z54" s="544"/>
      <c r="AA54" s="82" t="s">
        <v>96</v>
      </c>
      <c r="AB54" s="378"/>
      <c r="AC54" s="378"/>
      <c r="AD54" s="378"/>
      <c r="AE54" s="378"/>
      <c r="AF54" s="378"/>
      <c r="AG54" s="378"/>
    </row>
    <row r="55" spans="1:33" x14ac:dyDescent="0.2">
      <c r="A55" s="55" t="s">
        <v>32</v>
      </c>
      <c r="B55" s="306" t="s">
        <v>143</v>
      </c>
      <c r="C55" s="306"/>
      <c r="D55" s="306"/>
      <c r="E55" s="306"/>
      <c r="F55" s="306"/>
      <c r="G55" s="55" t="s">
        <v>32</v>
      </c>
      <c r="H55" s="306" t="s">
        <v>173</v>
      </c>
      <c r="I55" s="306"/>
      <c r="J55" s="306"/>
      <c r="K55" s="306"/>
      <c r="L55" s="306"/>
      <c r="M55" s="306"/>
      <c r="N55" s="409" t="s">
        <v>32</v>
      </c>
      <c r="O55" s="411"/>
      <c r="P55" s="55"/>
      <c r="Q55" s="55"/>
      <c r="R55" s="55"/>
      <c r="S55" s="204"/>
      <c r="T55" s="543"/>
      <c r="U55" s="543"/>
      <c r="V55" s="543"/>
      <c r="W55" s="543"/>
      <c r="X55" s="543"/>
      <c r="Y55" s="543"/>
      <c r="Z55" s="544"/>
      <c r="AA55" s="55" t="s">
        <v>32</v>
      </c>
      <c r="AB55" s="378" t="s">
        <v>174</v>
      </c>
      <c r="AC55" s="378"/>
      <c r="AD55" s="378"/>
      <c r="AE55" s="378"/>
      <c r="AF55" s="378"/>
      <c r="AG55" s="378"/>
    </row>
    <row r="56" spans="1:33" x14ac:dyDescent="0.2">
      <c r="A56" s="55" t="s">
        <v>33</v>
      </c>
      <c r="B56" s="306" t="s">
        <v>146</v>
      </c>
      <c r="C56" s="306"/>
      <c r="D56" s="306"/>
      <c r="E56" s="306"/>
      <c r="F56" s="306"/>
      <c r="G56" s="55" t="s">
        <v>33</v>
      </c>
      <c r="H56" s="306" t="s">
        <v>175</v>
      </c>
      <c r="I56" s="306"/>
      <c r="J56" s="306"/>
      <c r="K56" s="306"/>
      <c r="L56" s="306"/>
      <c r="M56" s="306"/>
      <c r="N56" s="409" t="s">
        <v>33</v>
      </c>
      <c r="O56" s="410"/>
      <c r="P56" s="410"/>
      <c r="Q56" s="410"/>
      <c r="R56" s="411"/>
      <c r="S56" s="204"/>
      <c r="T56" s="543"/>
      <c r="U56" s="543"/>
      <c r="V56" s="543"/>
      <c r="W56" s="543"/>
      <c r="X56" s="543"/>
      <c r="Y56" s="543"/>
      <c r="Z56" s="544"/>
      <c r="AA56" s="55" t="s">
        <v>33</v>
      </c>
      <c r="AB56" s="378" t="s">
        <v>236</v>
      </c>
      <c r="AC56" s="378"/>
      <c r="AD56" s="378"/>
      <c r="AE56" s="378"/>
      <c r="AF56" s="378"/>
      <c r="AG56" s="378"/>
    </row>
  </sheetData>
  <mergeCells count="216">
    <mergeCell ref="B55:F55"/>
    <mergeCell ref="H55:M55"/>
    <mergeCell ref="N55:O55"/>
    <mergeCell ref="S55:Z55"/>
    <mergeCell ref="AB55:AG55"/>
    <mergeCell ref="B56:F56"/>
    <mergeCell ref="H56:M56"/>
    <mergeCell ref="N56:R56"/>
    <mergeCell ref="S56:Z56"/>
    <mergeCell ref="AB56:AG56"/>
    <mergeCell ref="A52:AG52"/>
    <mergeCell ref="A53:F53"/>
    <mergeCell ref="G53:M53"/>
    <mergeCell ref="N53:Z53"/>
    <mergeCell ref="AA53:AG53"/>
    <mergeCell ref="B54:F54"/>
    <mergeCell ref="H54:M54"/>
    <mergeCell ref="N54:R54"/>
    <mergeCell ref="S54:Z54"/>
    <mergeCell ref="AB54:AG54"/>
    <mergeCell ref="A50:B50"/>
    <mergeCell ref="C50:AA50"/>
    <mergeCell ref="AB50:AD50"/>
    <mergeCell ref="AE50:AG50"/>
    <mergeCell ref="A51:B51"/>
    <mergeCell ref="C51:AA51"/>
    <mergeCell ref="AB51:AD51"/>
    <mergeCell ref="AE51:AG51"/>
    <mergeCell ref="A47:AG47"/>
    <mergeCell ref="A48:AG48"/>
    <mergeCell ref="A49:B49"/>
    <mergeCell ref="C49:AA49"/>
    <mergeCell ref="AB49:AD49"/>
    <mergeCell ref="AE49:AG49"/>
    <mergeCell ref="AC40:AC46"/>
    <mergeCell ref="AD40:AD46"/>
    <mergeCell ref="AE40:AE46"/>
    <mergeCell ref="AF40:AF46"/>
    <mergeCell ref="AG40:AG46"/>
    <mergeCell ref="L42:L46"/>
    <mergeCell ref="Y42:Y46"/>
    <mergeCell ref="W40:W46"/>
    <mergeCell ref="X40:X46"/>
    <mergeCell ref="Y40:Y41"/>
    <mergeCell ref="Z40:Z46"/>
    <mergeCell ref="AA40:AA46"/>
    <mergeCell ref="AB40:AB46"/>
    <mergeCell ref="Q40:Q46"/>
    <mergeCell ref="R40:R46"/>
    <mergeCell ref="S40:S46"/>
    <mergeCell ref="T40:T46"/>
    <mergeCell ref="U40:U46"/>
    <mergeCell ref="V40:V46"/>
    <mergeCell ref="H40:H46"/>
    <mergeCell ref="I40:I46"/>
    <mergeCell ref="J40:J46"/>
    <mergeCell ref="K40:K46"/>
    <mergeCell ref="L40:L41"/>
    <mergeCell ref="M40:M46"/>
    <mergeCell ref="B40:B46"/>
    <mergeCell ref="C40:C46"/>
    <mergeCell ref="D40:D46"/>
    <mergeCell ref="E40:E46"/>
    <mergeCell ref="F40:F46"/>
    <mergeCell ref="G40:G46"/>
    <mergeCell ref="AC33:AC39"/>
    <mergeCell ref="AD33:AD39"/>
    <mergeCell ref="AE33:AE39"/>
    <mergeCell ref="AF33:AF39"/>
    <mergeCell ref="AG33:AG39"/>
    <mergeCell ref="L35:L39"/>
    <mergeCell ref="Y35:Y39"/>
    <mergeCell ref="W33:W39"/>
    <mergeCell ref="X33:X39"/>
    <mergeCell ref="Y33:Y34"/>
    <mergeCell ref="Z33:Z39"/>
    <mergeCell ref="AA33:AA39"/>
    <mergeCell ref="AB33:AB39"/>
    <mergeCell ref="Q33:Q39"/>
    <mergeCell ref="R33:R39"/>
    <mergeCell ref="S33:S39"/>
    <mergeCell ref="T33:T39"/>
    <mergeCell ref="U33:U39"/>
    <mergeCell ref="V33:V39"/>
    <mergeCell ref="H33:H39"/>
    <mergeCell ref="I33:I39"/>
    <mergeCell ref="J33:J39"/>
    <mergeCell ref="K33:K39"/>
    <mergeCell ref="L33:L34"/>
    <mergeCell ref="M33:M39"/>
    <mergeCell ref="B33:B39"/>
    <mergeCell ref="C33:C39"/>
    <mergeCell ref="D33:D39"/>
    <mergeCell ref="E33:E39"/>
    <mergeCell ref="F33:F39"/>
    <mergeCell ref="G33:G39"/>
    <mergeCell ref="Z26:Z32"/>
    <mergeCell ref="AA26:AA32"/>
    <mergeCell ref="AB26:AB32"/>
    <mergeCell ref="AC26:AC32"/>
    <mergeCell ref="R26:R32"/>
    <mergeCell ref="S26:S32"/>
    <mergeCell ref="T26:T32"/>
    <mergeCell ref="U26:U32"/>
    <mergeCell ref="V26:V32"/>
    <mergeCell ref="W26:W32"/>
    <mergeCell ref="I26:I32"/>
    <mergeCell ref="J26:J32"/>
    <mergeCell ref="K26:K32"/>
    <mergeCell ref="L26:L27"/>
    <mergeCell ref="M26:M32"/>
    <mergeCell ref="Q26:Q32"/>
    <mergeCell ref="AG19:AG25"/>
    <mergeCell ref="L21:L25"/>
    <mergeCell ref="Y21:Y25"/>
    <mergeCell ref="AC19:AC25"/>
    <mergeCell ref="AD19:AD25"/>
    <mergeCell ref="AE19:AE25"/>
    <mergeCell ref="AF19:AF25"/>
    <mergeCell ref="I19:I25"/>
    <mergeCell ref="J19:J25"/>
    <mergeCell ref="K19:K25"/>
    <mergeCell ref="AD26:AD32"/>
    <mergeCell ref="AE26:AE32"/>
    <mergeCell ref="AF26:AF32"/>
    <mergeCell ref="AG26:AG32"/>
    <mergeCell ref="L28:L32"/>
    <mergeCell ref="Y28:Y32"/>
    <mergeCell ref="X26:X32"/>
    <mergeCell ref="Y26:Y27"/>
    <mergeCell ref="B26:B32"/>
    <mergeCell ref="C26:C32"/>
    <mergeCell ref="D26:D32"/>
    <mergeCell ref="E26:E32"/>
    <mergeCell ref="F26:F32"/>
    <mergeCell ref="G26:G32"/>
    <mergeCell ref="H26:H32"/>
    <mergeCell ref="AA19:AA25"/>
    <mergeCell ref="AB19:AB25"/>
    <mergeCell ref="U19:U25"/>
    <mergeCell ref="V19:V25"/>
    <mergeCell ref="W19:W25"/>
    <mergeCell ref="X19:X25"/>
    <mergeCell ref="Y19:Y20"/>
    <mergeCell ref="Z19:Z25"/>
    <mergeCell ref="L19:L20"/>
    <mergeCell ref="M19:M25"/>
    <mergeCell ref="Q19:Q25"/>
    <mergeCell ref="R19:R25"/>
    <mergeCell ref="S19:S25"/>
    <mergeCell ref="T19:T25"/>
    <mergeCell ref="F19:F25"/>
    <mergeCell ref="G19:G25"/>
    <mergeCell ref="H19:H25"/>
    <mergeCell ref="L14:L18"/>
    <mergeCell ref="AB12:AB18"/>
    <mergeCell ref="AC12:AC18"/>
    <mergeCell ref="AD12:AD18"/>
    <mergeCell ref="AE12:AE18"/>
    <mergeCell ref="AF12:AF18"/>
    <mergeCell ref="AG12:AG18"/>
    <mergeCell ref="V12:V18"/>
    <mergeCell ref="W12:W18"/>
    <mergeCell ref="X12:X18"/>
    <mergeCell ref="Y12:Y13"/>
    <mergeCell ref="Z12:Z18"/>
    <mergeCell ref="AA12:AA18"/>
    <mergeCell ref="Y14:Y18"/>
    <mergeCell ref="Z10:Z11"/>
    <mergeCell ref="AA10:AC10"/>
    <mergeCell ref="A12:A46"/>
    <mergeCell ref="B12:B18"/>
    <mergeCell ref="C12:C18"/>
    <mergeCell ref="D12:D18"/>
    <mergeCell ref="E12:E18"/>
    <mergeCell ref="F12:F18"/>
    <mergeCell ref="B19:B25"/>
    <mergeCell ref="C19:C25"/>
    <mergeCell ref="D19:D25"/>
    <mergeCell ref="E19:E25"/>
    <mergeCell ref="M12:M18"/>
    <mergeCell ref="Q12:Q18"/>
    <mergeCell ref="R12:R18"/>
    <mergeCell ref="S12:S18"/>
    <mergeCell ref="T12:T18"/>
    <mergeCell ref="U12:U18"/>
    <mergeCell ref="G12:G18"/>
    <mergeCell ref="H12:H18"/>
    <mergeCell ref="I12:I18"/>
    <mergeCell ref="J12:J18"/>
    <mergeCell ref="K12:K18"/>
    <mergeCell ref="L12:L13"/>
    <mergeCell ref="A7:B7"/>
    <mergeCell ref="C7:F7"/>
    <mergeCell ref="G7:L7"/>
    <mergeCell ref="N7:R7"/>
    <mergeCell ref="V7:W7"/>
    <mergeCell ref="AD7:AE7"/>
    <mergeCell ref="A8:F8"/>
    <mergeCell ref="G8:AC8"/>
    <mergeCell ref="AD8:AD11"/>
    <mergeCell ref="AE8:AG10"/>
    <mergeCell ref="A9:A11"/>
    <mergeCell ref="B9:B11"/>
    <mergeCell ref="C9:C11"/>
    <mergeCell ref="D9:D11"/>
    <mergeCell ref="E9:E11"/>
    <mergeCell ref="F9:F11"/>
    <mergeCell ref="G9:L9"/>
    <mergeCell ref="M9:M11"/>
    <mergeCell ref="N9:AC9"/>
    <mergeCell ref="G10:L10"/>
    <mergeCell ref="N10:N11"/>
    <mergeCell ref="O10:O11"/>
    <mergeCell ref="S10:S11"/>
    <mergeCell ref="V10:Y10"/>
  </mergeCells>
  <conditionalFormatting sqref="L12:L18">
    <cfRule type="expression" dxfId="87" priority="53">
      <formula>$L$14="BAJA"</formula>
    </cfRule>
    <cfRule type="expression" dxfId="86" priority="54">
      <formula>$L$14="MODERADA"</formula>
    </cfRule>
    <cfRule type="expression" dxfId="85" priority="55">
      <formula>$L$14="ALTA"</formula>
    </cfRule>
    <cfRule type="expression" dxfId="84" priority="56">
      <formula>$L$14="EXTREMA"</formula>
    </cfRule>
  </conditionalFormatting>
  <conditionalFormatting sqref="Y12:Y18">
    <cfRule type="expression" dxfId="83" priority="49">
      <formula>$Y$14="MODERADA"</formula>
    </cfRule>
    <cfRule type="expression" dxfId="82" priority="50">
      <formula>$Y$14="EXTREMA"</formula>
    </cfRule>
    <cfRule type="expression" dxfId="81" priority="51">
      <formula>$Y$14="ALTA"</formula>
    </cfRule>
    <cfRule type="expression" dxfId="80" priority="52">
      <formula>$Y$14="BAJA"</formula>
    </cfRule>
  </conditionalFormatting>
  <conditionalFormatting sqref="L19:L20">
    <cfRule type="expression" dxfId="79" priority="45">
      <formula>$L$21="BAJA"</formula>
    </cfRule>
    <cfRule type="expression" dxfId="78" priority="46">
      <formula>$L$21="MODERADA"</formula>
    </cfRule>
    <cfRule type="expression" dxfId="77" priority="47">
      <formula>$L$21="ALTA"</formula>
    </cfRule>
    <cfRule type="expression" dxfId="76" priority="48">
      <formula>$L$21="EXTREMA"</formula>
    </cfRule>
  </conditionalFormatting>
  <conditionalFormatting sqref="Y19:Y25">
    <cfRule type="expression" dxfId="75" priority="41">
      <formula>$Y$21="MODERADA"</formula>
    </cfRule>
    <cfRule type="expression" dxfId="74" priority="42">
      <formula>$Y$21="EXTREMA"</formula>
    </cfRule>
    <cfRule type="expression" dxfId="73" priority="43">
      <formula>$Y$21="ALTA"</formula>
    </cfRule>
    <cfRule type="expression" dxfId="72" priority="44">
      <formula>$Y$21="BAJA"</formula>
    </cfRule>
  </conditionalFormatting>
  <conditionalFormatting sqref="L26:L27">
    <cfRule type="expression" dxfId="71" priority="37">
      <formula>$L$28="BAJA"</formula>
    </cfRule>
    <cfRule type="expression" dxfId="70" priority="38">
      <formula>$L$28="MODERADA"</formula>
    </cfRule>
    <cfRule type="expression" dxfId="69" priority="39">
      <formula>$L$28="ALTA"</formula>
    </cfRule>
    <cfRule type="expression" dxfId="68" priority="40">
      <formula>$L$28="EXTREMA"</formula>
    </cfRule>
  </conditionalFormatting>
  <conditionalFormatting sqref="Y26:Y32">
    <cfRule type="expression" dxfId="67" priority="33">
      <formula>$Y$28="MODERADA"</formula>
    </cfRule>
    <cfRule type="expression" dxfId="66" priority="34">
      <formula>$Y$28="EXTREMA"</formula>
    </cfRule>
    <cfRule type="expression" dxfId="65" priority="35">
      <formula>$Y$28="ALTA"</formula>
    </cfRule>
    <cfRule type="expression" dxfId="64" priority="36">
      <formula>$Y$28="BAJA"</formula>
    </cfRule>
  </conditionalFormatting>
  <conditionalFormatting sqref="L28:L32">
    <cfRule type="expression" dxfId="63" priority="25">
      <formula>$L$28="BAJA"</formula>
    </cfRule>
    <cfRule type="expression" dxfId="62" priority="26">
      <formula>$L$28="MODERADA"</formula>
    </cfRule>
    <cfRule type="expression" dxfId="61" priority="27">
      <formula>$L$28="ALTA"</formula>
    </cfRule>
    <cfRule type="expression" dxfId="60" priority="28">
      <formula>$L$28="EXTREMA"</formula>
    </cfRule>
  </conditionalFormatting>
  <conditionalFormatting sqref="L21:L25">
    <cfRule type="expression" dxfId="59" priority="29">
      <formula>$L$21="BAJA"</formula>
    </cfRule>
    <cfRule type="expression" dxfId="58" priority="30">
      <formula>$L$21="MODERADA"</formula>
    </cfRule>
    <cfRule type="expression" dxfId="57" priority="31">
      <formula>$L$21="ALTA"</formula>
    </cfRule>
    <cfRule type="expression" dxfId="56" priority="32">
      <formula>$L$21="EXTREMA"</formula>
    </cfRule>
  </conditionalFormatting>
  <conditionalFormatting sqref="L35:L39">
    <cfRule type="expression" dxfId="55" priority="13">
      <formula>$L$28="BAJA"</formula>
    </cfRule>
    <cfRule type="expression" dxfId="54" priority="14">
      <formula>$L$28="MODERADA"</formula>
    </cfRule>
    <cfRule type="expression" dxfId="53" priority="15">
      <formula>$L$28="ALTA"</formula>
    </cfRule>
    <cfRule type="expression" dxfId="52" priority="16">
      <formula>$L$28="EXTREMA"</formula>
    </cfRule>
  </conditionalFormatting>
  <conditionalFormatting sqref="L33:L34">
    <cfRule type="expression" dxfId="51" priority="21">
      <formula>$L$28="BAJA"</formula>
    </cfRule>
    <cfRule type="expression" dxfId="50" priority="22">
      <formula>$L$28="MODERADA"</formula>
    </cfRule>
    <cfRule type="expression" dxfId="49" priority="23">
      <formula>$L$28="ALTA"</formula>
    </cfRule>
    <cfRule type="expression" dxfId="48" priority="24">
      <formula>$L$28="EXTREMA"</formula>
    </cfRule>
  </conditionalFormatting>
  <conditionalFormatting sqref="Y33:Y39">
    <cfRule type="expression" dxfId="47" priority="17">
      <formula>$Y$28="MODERADA"</formula>
    </cfRule>
    <cfRule type="expression" dxfId="46" priority="18">
      <formula>$Y$28="EXTREMA"</formula>
    </cfRule>
    <cfRule type="expression" dxfId="45" priority="19">
      <formula>$Y$28="ALTA"</formula>
    </cfRule>
    <cfRule type="expression" dxfId="44" priority="20">
      <formula>$Y$28="BAJA"</formula>
    </cfRule>
  </conditionalFormatting>
  <conditionalFormatting sqref="L42:L46">
    <cfRule type="expression" dxfId="43" priority="1">
      <formula>$L$28="BAJA"</formula>
    </cfRule>
    <cfRule type="expression" dxfId="42" priority="2">
      <formula>$L$28="MODERADA"</formula>
    </cfRule>
    <cfRule type="expression" dxfId="41" priority="3">
      <formula>$L$28="ALTA"</formula>
    </cfRule>
    <cfRule type="expression" dxfId="40" priority="4">
      <formula>$L$28="EXTREMA"</formula>
    </cfRule>
  </conditionalFormatting>
  <conditionalFormatting sqref="L40:L41">
    <cfRule type="expression" dxfId="39" priority="9">
      <formula>$L$28="BAJA"</formula>
    </cfRule>
    <cfRule type="expression" dxfId="38" priority="10">
      <formula>$L$28="MODERADA"</formula>
    </cfRule>
    <cfRule type="expression" dxfId="37" priority="11">
      <formula>$L$28="ALTA"</formula>
    </cfRule>
    <cfRule type="expression" dxfId="36" priority="12">
      <formula>$L$28="EXTREMA"</formula>
    </cfRule>
  </conditionalFormatting>
  <conditionalFormatting sqref="Y40:Y46">
    <cfRule type="expression" dxfId="35" priority="5">
      <formula>$Y$28="MODERADA"</formula>
    </cfRule>
    <cfRule type="expression" dxfId="34" priority="6">
      <formula>$Y$28="EXTREMA"</formula>
    </cfRule>
    <cfRule type="expression" dxfId="33" priority="7">
      <formula>$Y$28="ALTA"</formula>
    </cfRule>
    <cfRule type="expression" dxfId="32" priority="8">
      <formula>$Y$28="BAJA"</formula>
    </cfRule>
  </conditionalFormatting>
  <dataValidations count="5">
    <dataValidation type="list" allowBlank="1" showInputMessage="1" showErrorMessage="1" sqref="D12:D46">
      <formula1>$AI$2:$AI$5</formula1>
    </dataValidation>
    <dataValidation type="list" allowBlank="1" showInputMessage="1" showErrorMessage="1" sqref="G12:G46">
      <formula1>$AM$2:$AM$6</formula1>
    </dataValidation>
    <dataValidation type="list" allowBlank="1" showInputMessage="1" showErrorMessage="1" sqref="O12:O46">
      <formula1>$AJ$2:$AJ$3</formula1>
    </dataValidation>
    <dataValidation type="list" allowBlank="1" showInputMessage="1" showErrorMessage="1" sqref="S12:S46">
      <formula1>$AL$1:$AM$1</formula1>
    </dataValidation>
    <dataValidation type="list" allowBlank="1" showInputMessage="1" showErrorMessage="1" sqref="I12:I46">
      <formula1>$AL$2:$AL$6</formula1>
    </dataValidation>
  </dataValidations>
  <hyperlinks>
    <hyperlink ref="B54" r:id="rId1" display="Stellar@idipron.gov.co"/>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4"/>
  <sheetViews>
    <sheetView topLeftCell="A13" workbookViewId="0">
      <selection activeCell="E12" sqref="E12:E18"/>
    </sheetView>
  </sheetViews>
  <sheetFormatPr baseColWidth="10" defaultRowHeight="12.75" x14ac:dyDescent="0.2"/>
  <cols>
    <col min="1" max="1" width="22.5703125" style="40" customWidth="1"/>
    <col min="2" max="2" width="18.42578125" style="40" customWidth="1"/>
    <col min="3" max="3" width="22.28515625" style="40" customWidth="1"/>
    <col min="4" max="4" width="16.85546875" style="46" customWidth="1"/>
    <col min="5" max="5" width="16.140625" style="40" customWidth="1"/>
    <col min="6" max="6" width="23.140625" style="40" customWidth="1"/>
    <col min="7" max="7" width="19.140625" style="40" customWidth="1"/>
    <col min="8" max="8" width="2" style="40" hidden="1" customWidth="1"/>
    <col min="9" max="9" width="18.28515625" style="40" customWidth="1"/>
    <col min="10" max="10" width="11.42578125" style="40" hidden="1" customWidth="1"/>
    <col min="11" max="11" width="10.42578125" style="40" hidden="1" customWidth="1"/>
    <col min="12" max="12" width="17.140625" style="40" customWidth="1"/>
    <col min="13" max="13" width="20.28515625" style="40" customWidth="1"/>
    <col min="14" max="14" width="44.7109375" style="40" customWidth="1"/>
    <col min="15" max="15" width="9.5703125" style="40" customWidth="1"/>
    <col min="16" max="18" width="11.42578125" style="40" hidden="1" customWidth="1"/>
    <col min="19" max="19" width="11.42578125" style="40" customWidth="1"/>
    <col min="20" max="21" width="11.42578125" style="40" hidden="1" customWidth="1"/>
    <col min="22" max="22" width="14.140625" style="40" customWidth="1"/>
    <col min="23" max="23" width="16.7109375" style="40" customWidth="1"/>
    <col min="24" max="24" width="9.85546875" style="40" hidden="1" customWidth="1"/>
    <col min="25" max="25" width="16.42578125" style="40" customWidth="1"/>
    <col min="26" max="26" width="20.140625" style="40" customWidth="1"/>
    <col min="27" max="27" width="15.28515625" style="40" customWidth="1"/>
    <col min="28" max="28" width="31.85546875" style="40" customWidth="1"/>
    <col min="29" max="29" width="28.7109375" style="40" customWidth="1"/>
    <col min="30" max="30" width="12.7109375" style="40" customWidth="1"/>
    <col min="31" max="31" width="17.85546875" style="40" customWidth="1"/>
    <col min="32" max="32" width="17" style="40" customWidth="1"/>
    <col min="33" max="33" width="8.85546875" style="40" customWidth="1"/>
    <col min="34" max="16384" width="11.42578125" style="40"/>
  </cols>
  <sheetData>
    <row r="1" spans="1:39" x14ac:dyDescent="0.2">
      <c r="A1" s="89"/>
      <c r="B1" s="89"/>
      <c r="C1" s="89"/>
      <c r="D1" s="90"/>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K1" s="40" t="s">
        <v>62</v>
      </c>
      <c r="AL1" s="40" t="s">
        <v>9</v>
      </c>
      <c r="AM1" s="40" t="s">
        <v>8</v>
      </c>
    </row>
    <row r="2" spans="1:39" x14ac:dyDescent="0.2">
      <c r="A2" s="89"/>
      <c r="B2" s="89"/>
      <c r="C2" s="89"/>
      <c r="D2" s="90"/>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J2" s="40" t="s">
        <v>177</v>
      </c>
      <c r="AK2" s="40" t="s">
        <v>64</v>
      </c>
      <c r="AL2" s="40" t="s">
        <v>63</v>
      </c>
      <c r="AM2" s="40" t="s">
        <v>13</v>
      </c>
    </row>
    <row r="3" spans="1:39" x14ac:dyDescent="0.2">
      <c r="A3" s="89"/>
      <c r="B3" s="89"/>
      <c r="C3" s="89"/>
      <c r="D3" s="90"/>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J3" s="40" t="s">
        <v>12</v>
      </c>
      <c r="AK3" s="40" t="s">
        <v>66</v>
      </c>
      <c r="AL3" s="40" t="s">
        <v>65</v>
      </c>
      <c r="AM3" s="40" t="s">
        <v>14</v>
      </c>
    </row>
    <row r="4" spans="1:39" x14ac:dyDescent="0.2">
      <c r="A4" s="89"/>
      <c r="B4" s="89"/>
      <c r="C4" s="89"/>
      <c r="D4" s="90"/>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K4" s="40" t="s">
        <v>68</v>
      </c>
      <c r="AL4" s="40" t="s">
        <v>67</v>
      </c>
      <c r="AM4" s="40" t="s">
        <v>15</v>
      </c>
    </row>
    <row r="5" spans="1:39" x14ac:dyDescent="0.2">
      <c r="A5" s="89"/>
      <c r="B5" s="89"/>
      <c r="C5" s="89"/>
      <c r="D5" s="90"/>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K5" s="40" t="s">
        <v>178</v>
      </c>
      <c r="AL5" s="40" t="s">
        <v>69</v>
      </c>
      <c r="AM5" s="40" t="s">
        <v>16</v>
      </c>
    </row>
    <row r="6" spans="1:39" ht="29.25" customHeight="1" x14ac:dyDescent="0.2">
      <c r="A6" s="89"/>
      <c r="B6" s="89"/>
      <c r="C6" s="89"/>
      <c r="D6" s="90"/>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K6" s="40" t="s">
        <v>179</v>
      </c>
      <c r="AL6" s="40" t="s">
        <v>70</v>
      </c>
      <c r="AM6" s="40" t="s">
        <v>17</v>
      </c>
    </row>
    <row r="7" spans="1:39" ht="24.75" customHeight="1" x14ac:dyDescent="0.2">
      <c r="A7" s="549" t="s">
        <v>73</v>
      </c>
      <c r="B7" s="549"/>
      <c r="C7" s="550">
        <v>43455</v>
      </c>
      <c r="D7" s="551"/>
      <c r="E7" s="551"/>
      <c r="F7" s="551"/>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K7" s="40" t="s">
        <v>71</v>
      </c>
    </row>
    <row r="8" spans="1:39" x14ac:dyDescent="0.2">
      <c r="A8" s="458" t="s">
        <v>52</v>
      </c>
      <c r="B8" s="458"/>
      <c r="C8" s="458"/>
      <c r="D8" s="458"/>
      <c r="E8" s="458"/>
      <c r="F8" s="458"/>
      <c r="G8" s="553" t="s">
        <v>21</v>
      </c>
      <c r="H8" s="554"/>
      <c r="I8" s="554"/>
      <c r="J8" s="554"/>
      <c r="K8" s="554"/>
      <c r="L8" s="554"/>
      <c r="M8" s="554"/>
      <c r="N8" s="554"/>
      <c r="O8" s="554"/>
      <c r="P8" s="554"/>
      <c r="Q8" s="554"/>
      <c r="R8" s="554"/>
      <c r="S8" s="554"/>
      <c r="T8" s="554"/>
      <c r="U8" s="554"/>
      <c r="V8" s="554"/>
      <c r="W8" s="554"/>
      <c r="X8" s="554"/>
      <c r="Y8" s="554"/>
      <c r="Z8" s="554"/>
      <c r="AA8" s="554"/>
      <c r="AB8" s="554"/>
      <c r="AC8" s="555"/>
      <c r="AD8" s="281" t="s">
        <v>27</v>
      </c>
      <c r="AE8" s="464" t="s">
        <v>38</v>
      </c>
      <c r="AF8" s="465"/>
      <c r="AG8" s="466"/>
    </row>
    <row r="9" spans="1:39" s="47" customFormat="1" ht="14.25" customHeight="1" x14ac:dyDescent="0.2">
      <c r="A9" s="275" t="s">
        <v>58</v>
      </c>
      <c r="B9" s="276" t="s">
        <v>61</v>
      </c>
      <c r="C9" s="275" t="s">
        <v>40</v>
      </c>
      <c r="D9" s="275" t="s">
        <v>62</v>
      </c>
      <c r="E9" s="275" t="s">
        <v>41</v>
      </c>
      <c r="F9" s="241" t="s">
        <v>42</v>
      </c>
      <c r="G9" s="458" t="s">
        <v>75</v>
      </c>
      <c r="H9" s="458"/>
      <c r="I9" s="458"/>
      <c r="J9" s="458"/>
      <c r="K9" s="458"/>
      <c r="L9" s="458"/>
      <c r="M9" s="473" t="s">
        <v>25</v>
      </c>
      <c r="N9" s="458" t="s">
        <v>24</v>
      </c>
      <c r="O9" s="458"/>
      <c r="P9" s="458"/>
      <c r="Q9" s="458"/>
      <c r="R9" s="458"/>
      <c r="S9" s="458"/>
      <c r="T9" s="458"/>
      <c r="U9" s="458"/>
      <c r="V9" s="458"/>
      <c r="W9" s="458"/>
      <c r="X9" s="458"/>
      <c r="Y9" s="458"/>
      <c r="Z9" s="458"/>
      <c r="AA9" s="458"/>
      <c r="AB9" s="458"/>
      <c r="AC9" s="458"/>
      <c r="AD9" s="462"/>
      <c r="AE9" s="467"/>
      <c r="AF9" s="468"/>
      <c r="AG9" s="469"/>
    </row>
    <row r="10" spans="1:39" s="47" customFormat="1" ht="20.25" customHeight="1" x14ac:dyDescent="0.2">
      <c r="A10" s="275"/>
      <c r="B10" s="277"/>
      <c r="C10" s="275"/>
      <c r="D10" s="275"/>
      <c r="E10" s="275"/>
      <c r="F10" s="241"/>
      <c r="G10" s="476" t="s">
        <v>43</v>
      </c>
      <c r="H10" s="476"/>
      <c r="I10" s="476"/>
      <c r="J10" s="476"/>
      <c r="K10" s="476"/>
      <c r="L10" s="476"/>
      <c r="M10" s="474"/>
      <c r="N10" s="477" t="s">
        <v>54</v>
      </c>
      <c r="O10" s="463" t="s">
        <v>23</v>
      </c>
      <c r="P10" s="93"/>
      <c r="Q10" s="48"/>
      <c r="R10" s="48"/>
      <c r="S10" s="479" t="s">
        <v>45</v>
      </c>
      <c r="T10" s="48"/>
      <c r="U10" s="48"/>
      <c r="V10" s="470" t="s">
        <v>44</v>
      </c>
      <c r="W10" s="471"/>
      <c r="X10" s="471"/>
      <c r="Y10" s="472"/>
      <c r="Z10" s="276" t="s">
        <v>59</v>
      </c>
      <c r="AA10" s="481" t="s">
        <v>49</v>
      </c>
      <c r="AB10" s="481"/>
      <c r="AC10" s="481"/>
      <c r="AD10" s="462"/>
      <c r="AE10" s="470"/>
      <c r="AF10" s="471"/>
      <c r="AG10" s="472"/>
    </row>
    <row r="11" spans="1:39" s="47" customFormat="1" ht="47.25" customHeight="1" x14ac:dyDescent="0.2">
      <c r="A11" s="276"/>
      <c r="B11" s="278"/>
      <c r="C11" s="276"/>
      <c r="D11" s="276"/>
      <c r="E11" s="276"/>
      <c r="F11" s="281"/>
      <c r="G11" s="94" t="s">
        <v>8</v>
      </c>
      <c r="H11" s="95"/>
      <c r="I11" s="94" t="s">
        <v>9</v>
      </c>
      <c r="J11" s="96"/>
      <c r="K11" s="96"/>
      <c r="L11" s="97" t="s">
        <v>10</v>
      </c>
      <c r="M11" s="475"/>
      <c r="N11" s="478"/>
      <c r="O11" s="241"/>
      <c r="P11" s="49"/>
      <c r="Q11" s="49"/>
      <c r="R11" s="49"/>
      <c r="S11" s="480"/>
      <c r="T11" s="49"/>
      <c r="U11" s="49"/>
      <c r="V11" s="98" t="s">
        <v>8</v>
      </c>
      <c r="W11" s="99" t="s">
        <v>9</v>
      </c>
      <c r="X11" s="49"/>
      <c r="Y11" s="98" t="s">
        <v>10</v>
      </c>
      <c r="Z11" s="278"/>
      <c r="AA11" s="79" t="s">
        <v>46</v>
      </c>
      <c r="AB11" s="74" t="s">
        <v>47</v>
      </c>
      <c r="AC11" s="74" t="s">
        <v>48</v>
      </c>
      <c r="AD11" s="463"/>
      <c r="AE11" s="100" t="s">
        <v>47</v>
      </c>
      <c r="AF11" s="100" t="s">
        <v>50</v>
      </c>
      <c r="AG11" s="100" t="s">
        <v>51</v>
      </c>
    </row>
    <row r="12" spans="1:39" ht="57.75" customHeight="1" x14ac:dyDescent="0.2">
      <c r="A12" s="556" t="s">
        <v>237</v>
      </c>
      <c r="B12" s="482" t="s">
        <v>238</v>
      </c>
      <c r="C12" s="398" t="s">
        <v>239</v>
      </c>
      <c r="D12" s="377" t="s">
        <v>64</v>
      </c>
      <c r="E12" s="377" t="s">
        <v>240</v>
      </c>
      <c r="F12" s="377" t="s">
        <v>241</v>
      </c>
      <c r="G12" s="298" t="s">
        <v>13</v>
      </c>
      <c r="H12" s="300" t="str">
        <f>IF(G12="(1) RARA VEZ","1", IF(G12="(2) IMPROBABLE","2",IF(G12="(3) POSIBLE","3",IF(G12="(4) PROBABLE","4",IF(G12="(5) CASI SEGURO","5","")))))</f>
        <v>1</v>
      </c>
      <c r="I12" s="303" t="s">
        <v>67</v>
      </c>
      <c r="J12" s="305" t="str">
        <f>IF(I12="(1) INSIGNIFICANTE","1",IF(I12="(2) MENOR","2",IF(I12="(3) MODERADO","3",IF(I12="(4) MAYOR","4",IF(I12="(5) CATASTRÓFICO","5","")))))</f>
        <v>3</v>
      </c>
      <c r="K12" s="348">
        <f>H12*J12</f>
        <v>3</v>
      </c>
      <c r="L12" s="306">
        <f>+K12</f>
        <v>3</v>
      </c>
      <c r="M12" s="501" t="s">
        <v>242</v>
      </c>
      <c r="N12" s="108" t="s">
        <v>6</v>
      </c>
      <c r="O12" s="41" t="s">
        <v>12</v>
      </c>
      <c r="P12" s="76" t="str">
        <f>IF(O12="SÍ",15,"0")</f>
        <v>0</v>
      </c>
      <c r="Q12" s="347">
        <f>SUM(P12:P18)</f>
        <v>60</v>
      </c>
      <c r="R12" s="349">
        <f>IF(AND(Q12&gt;=0,Q12&lt;=50),0,IF(AND(Q12&gt;50,Q12&lt;=75),1,IF(AND(Q12&gt;75,Q12&lt;=100),2,"REVISAR")))</f>
        <v>1</v>
      </c>
      <c r="S12" s="351" t="s">
        <v>8</v>
      </c>
      <c r="T12" s="349">
        <f>IF(S12="PROBABILIDAD",H12-R12,J12-R12)</f>
        <v>0</v>
      </c>
      <c r="U12" s="353">
        <f>IF($T12&lt;=0,1,$T12)</f>
        <v>1</v>
      </c>
      <c r="V12" s="355" t="str">
        <f>IF(AND($S12="PROBABILIDAD",$U12=1),$AM$2,IF(AND(S12="PROBABILIDAD",$U12=2),$AM$3,IF(AND($S12="PROBABILIDAD",$U12=3),$AM$4,IF(AND($S12="PROBABILIDAD",$U12=4),$AM$5,IF(AND($S12="PROBABILIDAD",$U12=5),$AM$6,$G12)))))</f>
        <v>(1) RARA VEZ</v>
      </c>
      <c r="W12" s="339" t="str">
        <f>IF(AND($S12="IMPACTO",$U12=1),$AL$2,IF(AND(S12="IMPACTO",$U12=2),$AL$3,IF(AND($S12="IMPACTO",$U12=3),$AL$4,IF(AND($S12="IMPACTO",$U12=4),$AL$5,IF(AND($S12="IMPACTO",$U12=5),$AL$6,I12)))))</f>
        <v>(3) MODERADO</v>
      </c>
      <c r="X12" s="305">
        <f>IF(S12="PROBABILIDAD",U12*J12,U12*H12)</f>
        <v>3</v>
      </c>
      <c r="Y12" s="559">
        <f>$X12</f>
        <v>3</v>
      </c>
      <c r="Z12" s="434" t="s">
        <v>243</v>
      </c>
      <c r="AA12" s="560">
        <v>43524</v>
      </c>
      <c r="AB12" s="434" t="s">
        <v>244</v>
      </c>
      <c r="AC12" s="434" t="s">
        <v>245</v>
      </c>
      <c r="AD12" s="451">
        <v>43524</v>
      </c>
      <c r="AE12" s="434" t="s">
        <v>246</v>
      </c>
      <c r="AF12" s="434" t="s">
        <v>247</v>
      </c>
      <c r="AG12" s="423" t="s">
        <v>248</v>
      </c>
    </row>
    <row r="13" spans="1:39" ht="48" customHeight="1" x14ac:dyDescent="0.2">
      <c r="A13" s="556"/>
      <c r="B13" s="421"/>
      <c r="C13" s="557"/>
      <c r="D13" s="378"/>
      <c r="E13" s="377"/>
      <c r="F13" s="378"/>
      <c r="G13" s="298"/>
      <c r="H13" s="301"/>
      <c r="I13" s="303"/>
      <c r="J13" s="305"/>
      <c r="K13" s="348"/>
      <c r="L13" s="306"/>
      <c r="M13" s="502"/>
      <c r="N13" s="109" t="s">
        <v>7</v>
      </c>
      <c r="O13" s="41" t="s">
        <v>11</v>
      </c>
      <c r="P13" s="42">
        <f>IF(O13="SÍ",5,"0")</f>
        <v>5</v>
      </c>
      <c r="Q13" s="348"/>
      <c r="R13" s="350"/>
      <c r="S13" s="352"/>
      <c r="T13" s="350"/>
      <c r="U13" s="354"/>
      <c r="V13" s="356"/>
      <c r="W13" s="340"/>
      <c r="X13" s="305"/>
      <c r="Y13" s="456"/>
      <c r="Z13" s="334"/>
      <c r="AA13" s="334"/>
      <c r="AB13" s="334"/>
      <c r="AC13" s="335"/>
      <c r="AD13" s="334"/>
      <c r="AE13" s="335"/>
      <c r="AF13" s="335"/>
      <c r="AG13" s="425"/>
    </row>
    <row r="14" spans="1:39" ht="62.25" customHeight="1" x14ac:dyDescent="0.2">
      <c r="A14" s="556"/>
      <c r="B14" s="421"/>
      <c r="C14" s="557"/>
      <c r="D14" s="378"/>
      <c r="E14" s="377"/>
      <c r="F14" s="378"/>
      <c r="G14" s="298"/>
      <c r="H14" s="301"/>
      <c r="I14" s="303"/>
      <c r="J14" s="305"/>
      <c r="K14" s="348"/>
      <c r="L14" s="337" t="str">
        <f>IF(AND(G12="(1) RARA VEZ",I12="(1) INSIGNIFICANTE"),"BAJA",IF(AND(G12="(1) RARA VEZ",I12="(2) MENOR"),"BAJA",IF(AND(G12="(2) IMPROBABLE",I12="(1) INSIGNIFICANTE"),"BAJA",IF(AND(G12="(3) POSIBLE",I12="(1) INSIGNIFICANTE"),"BAJA",IF(AND(G12="(4) PROBABLE",I12="(1) INSIGNIFICANTE"),"MODERADA",IF(AND(G12="(5) CASI SEGURO",I12="(1) INSIGNIFICANTE"),"ALTA",IF(AND(G12="(2) IMPROBABLE",I12="(2) MENOR"),"BAJA",IF(AND(G12="(3) POSIBLE",I12="(2) MENOR"),"MODERADA",IF(AND(G12="(4) PROBABLE",I12="(2) MENOR"),"ALTA",IF(AND(G12="(5) CASI SEGURO",I12="(2) MENOR"),"ALTA",IF(AND(G12="(1) RARA VEZ",I12="(3) MODERADO"),"MODERADA",IF(AND(G12="(2) IMPROBABLE",I12="(3) MODERADO"),"MODERADA",IF(AND(G12="(3) POSIBLE",I12="(3) MODERADO"),"ALTA",IF(AND(G12="(4) PROBABLE",I12="(3) MODERADO"),"ALTA",IF(AND(G12="(5) CASI SEGURO",I12="(3) MODERADO"),"EXTREMA",IF(AND(G12="(1) RARA VEZ",I12="(4) MAYOR"),"ALTA",IF(AND(G12="(2) IMPROBABLE",I12="(4) MAYOR"),"ALTA",IF(AND(G12="(3) POSIBLE",I12="(4) MAYOR"),"EXTREMA",IF(AND(G12="(4) PROBABLE",I12="(4) MAYOR"),"EXTREMA",IF(AND(G12="(5) CASI SEGURO",I12="(4) MAYOR"),"EXTREMA",IF(AND(G12="(1) RARA VEZ",I12="(5) CATASTRÓFICO"),"ALTA",IF(AND(G12="(2) IMPROBABLE",I12="(5) CATASTRÓFICO"),"EXTREMA",IF(AND(G12="(3) POSIBLE",I12="(5) CATASTRÓFICO"),"EXTREMA",IF(AND(G12="(4) PROBABLE",I12="(5) CATASTRÓFICO"),"EXTREMA",IF(AND(G12="(5) CASI SEGURO",I12="(5) CATASTRÓFICO"),"EXTREMA")))))))))))))))))))))))))</f>
        <v>MODERADA</v>
      </c>
      <c r="M14" s="502"/>
      <c r="N14" s="110" t="s">
        <v>3</v>
      </c>
      <c r="O14" s="41" t="s">
        <v>12</v>
      </c>
      <c r="P14" s="42" t="str">
        <f>IF(O14="SÍ",15,"0")</f>
        <v>0</v>
      </c>
      <c r="Q14" s="348"/>
      <c r="R14" s="350"/>
      <c r="S14" s="352"/>
      <c r="T14" s="350"/>
      <c r="U14" s="354"/>
      <c r="V14" s="356"/>
      <c r="W14" s="340"/>
      <c r="X14" s="305"/>
      <c r="Y14" s="337" t="str">
        <f>IF(AND(V12="(1) RARA VEZ",W12="(1) INSIGNIFICANTE"),"BAJA",IF(AND(V12="(1) RARA VEZ",W12="(2) MENOR"),"BAJA",IF(AND(V12="(2) IMPROBABLE",W12="(1) INSIGNIFICANTE"),"BAJA",IF(AND(V12="(3) POSIBLE",W12="(1) INSIGNIFICANTE"),"BAJA",IF(AND(V12="(4) PROBABLE",W12="(1) INSIGNIFICANTE"),"MODERADO",IF(AND(V12="(5) CASI SEGURO",W12="(1) INSIGNIFICANTE"),"ALTA",IF(AND(V12="(2) IMPROBABLE",W12="(2) MENOR"),"BAJA",IF(AND(V12="(3) POSIBLE",W12="(2) MENOR"),"MODERADA",IF(AND(V12="(4) PROBABLE",W12="(2) MENOR"),"ALTA",IF(AND(V12="(5) CASI SEGURO",W12="(2) MENOR"),"ALTA",IF(AND(V12="(1) RARA VEZ",W12="(3) MODERADO"),"MODERADA",IF(AND(V12="(2) IMPROBABLE",W12="(3) MODERADO"),"MODERADA",IF(AND(V12="(3) POSIBLE",W12="(3) MODERADO"),"ALTA",IF(AND(V12="(4) PROBABLE",W12="(3) MODERADO"),"ALTA",IF(AND(V12="(5) CASI SEGURO",W12="(3) MODERADO"),"EXTREMA",IF(AND(V12="(1) RARA VEZ",W12="(4) MAYOR"),"ALTA",IF(AND(V12="(2) IMPROBABLE",W12="(4) MAYOR"),"ALTA",IF(AND(V12="(3) POSIBLE",W12="(4) MAYOR"),"EXTREMA",IF(AND(V12="(4) PROBABLE",W12="(4) MAYOR"),"EXTREMA",IF(AND(V12="(5) CASI SEGURO",W12="(4) MAYOR"),"EXTREMA",IF(AND(V12="(1) RARA VEZ",W12="(5) CATASTRÓFICO"),"ALTA",IF(AND(V12="(2) IMPROBABLE",W12="(5) CATASTRÓFICO"),"EXTREMA",IF(AND(V12="(3) POSIBLE",W12="(5) CATASTRÓFICO"),"EXTREMA",IF(AND(V12="(4) PROBABLE",W12="(5) CATASTRÓFICO"),"EXTREMA",IF(AND(V12="(5) CASI SEGURO",W12="(5) CATASTRÓFICO"),"EXTREMA")))))))))))))))))))))))))</f>
        <v>MODERADA</v>
      </c>
      <c r="Z14" s="334"/>
      <c r="AA14" s="334"/>
      <c r="AB14" s="334"/>
      <c r="AC14" s="335"/>
      <c r="AD14" s="334"/>
      <c r="AE14" s="335"/>
      <c r="AF14" s="335"/>
      <c r="AG14" s="425"/>
    </row>
    <row r="15" spans="1:39" ht="54" customHeight="1" x14ac:dyDescent="0.2">
      <c r="A15" s="556"/>
      <c r="B15" s="421"/>
      <c r="C15" s="557"/>
      <c r="D15" s="378"/>
      <c r="E15" s="377"/>
      <c r="F15" s="378"/>
      <c r="G15" s="298"/>
      <c r="H15" s="301"/>
      <c r="I15" s="303"/>
      <c r="J15" s="305"/>
      <c r="K15" s="348"/>
      <c r="L15" s="337"/>
      <c r="M15" s="502"/>
      <c r="N15" s="110" t="s">
        <v>4</v>
      </c>
      <c r="O15" s="41" t="s">
        <v>11</v>
      </c>
      <c r="P15" s="42">
        <f>IF(O15="SÍ",10,"0")</f>
        <v>10</v>
      </c>
      <c r="Q15" s="348"/>
      <c r="R15" s="350"/>
      <c r="S15" s="352"/>
      <c r="T15" s="350"/>
      <c r="U15" s="354"/>
      <c r="V15" s="356"/>
      <c r="W15" s="340"/>
      <c r="X15" s="305"/>
      <c r="Y15" s="337"/>
      <c r="Z15" s="334"/>
      <c r="AA15" s="334"/>
      <c r="AB15" s="334"/>
      <c r="AC15" s="335"/>
      <c r="AD15" s="334"/>
      <c r="AE15" s="335"/>
      <c r="AF15" s="335"/>
      <c r="AG15" s="425"/>
    </row>
    <row r="16" spans="1:39" ht="36.75" customHeight="1" x14ac:dyDescent="0.2">
      <c r="A16" s="556"/>
      <c r="B16" s="421"/>
      <c r="C16" s="557"/>
      <c r="D16" s="378"/>
      <c r="E16" s="377"/>
      <c r="F16" s="378"/>
      <c r="G16" s="298"/>
      <c r="H16" s="301"/>
      <c r="I16" s="303"/>
      <c r="J16" s="305"/>
      <c r="K16" s="348"/>
      <c r="L16" s="337"/>
      <c r="M16" s="502"/>
      <c r="N16" s="109" t="s">
        <v>36</v>
      </c>
      <c r="O16" s="41" t="s">
        <v>11</v>
      </c>
      <c r="P16" s="42">
        <f>IF(O16="SÍ",15,"0")</f>
        <v>15</v>
      </c>
      <c r="Q16" s="348"/>
      <c r="R16" s="350"/>
      <c r="S16" s="352"/>
      <c r="T16" s="350"/>
      <c r="U16" s="354"/>
      <c r="V16" s="356"/>
      <c r="W16" s="340"/>
      <c r="X16" s="305"/>
      <c r="Y16" s="337"/>
      <c r="Z16" s="334"/>
      <c r="AA16" s="334"/>
      <c r="AB16" s="334"/>
      <c r="AC16" s="335"/>
      <c r="AD16" s="334"/>
      <c r="AE16" s="335"/>
      <c r="AF16" s="335"/>
      <c r="AG16" s="425"/>
    </row>
    <row r="17" spans="1:33" ht="25.5" x14ac:dyDescent="0.2">
      <c r="A17" s="556"/>
      <c r="B17" s="421"/>
      <c r="C17" s="557"/>
      <c r="D17" s="378"/>
      <c r="E17" s="377"/>
      <c r="F17" s="378"/>
      <c r="G17" s="298"/>
      <c r="H17" s="301"/>
      <c r="I17" s="303"/>
      <c r="J17" s="305"/>
      <c r="K17" s="348"/>
      <c r="L17" s="337"/>
      <c r="M17" s="502"/>
      <c r="N17" s="109" t="s">
        <v>5</v>
      </c>
      <c r="O17" s="41" t="s">
        <v>12</v>
      </c>
      <c r="P17" s="42" t="str">
        <f>IF(O17="SÍ",10,"0")</f>
        <v>0</v>
      </c>
      <c r="Q17" s="348"/>
      <c r="R17" s="350"/>
      <c r="S17" s="352"/>
      <c r="T17" s="350"/>
      <c r="U17" s="354"/>
      <c r="V17" s="356"/>
      <c r="W17" s="340"/>
      <c r="X17" s="305"/>
      <c r="Y17" s="337"/>
      <c r="Z17" s="334"/>
      <c r="AA17" s="334"/>
      <c r="AB17" s="334"/>
      <c r="AC17" s="335"/>
      <c r="AD17" s="334"/>
      <c r="AE17" s="335"/>
      <c r="AF17" s="335"/>
      <c r="AG17" s="425"/>
    </row>
    <row r="18" spans="1:33" ht="25.5" x14ac:dyDescent="0.2">
      <c r="A18" s="482"/>
      <c r="B18" s="422"/>
      <c r="C18" s="558"/>
      <c r="D18" s="300"/>
      <c r="E18" s="423"/>
      <c r="F18" s="300"/>
      <c r="G18" s="299"/>
      <c r="H18" s="302"/>
      <c r="I18" s="304"/>
      <c r="J18" s="305"/>
      <c r="K18" s="348"/>
      <c r="L18" s="338"/>
      <c r="M18" s="502"/>
      <c r="N18" s="111" t="s">
        <v>35</v>
      </c>
      <c r="O18" s="41" t="s">
        <v>11</v>
      </c>
      <c r="P18" s="42">
        <f>IF(O18="SÍ",30,"0")</f>
        <v>30</v>
      </c>
      <c r="Q18" s="348"/>
      <c r="R18" s="350"/>
      <c r="S18" s="352"/>
      <c r="T18" s="350"/>
      <c r="U18" s="354"/>
      <c r="V18" s="357"/>
      <c r="W18" s="341"/>
      <c r="X18" s="305"/>
      <c r="Y18" s="337"/>
      <c r="Z18" s="334"/>
      <c r="AA18" s="334"/>
      <c r="AB18" s="334"/>
      <c r="AC18" s="335"/>
      <c r="AD18" s="334"/>
      <c r="AE18" s="335"/>
      <c r="AF18" s="335"/>
      <c r="AG18" s="425"/>
    </row>
    <row r="19" spans="1:33" ht="25.5" x14ac:dyDescent="0.2">
      <c r="A19" s="556" t="s">
        <v>237</v>
      </c>
      <c r="B19" s="482" t="s">
        <v>238</v>
      </c>
      <c r="C19" s="323" t="s">
        <v>249</v>
      </c>
      <c r="D19" s="323" t="s">
        <v>64</v>
      </c>
      <c r="E19" s="377" t="s">
        <v>250</v>
      </c>
      <c r="F19" s="377" t="s">
        <v>251</v>
      </c>
      <c r="G19" s="298" t="s">
        <v>13</v>
      </c>
      <c r="H19" s="300" t="str">
        <f>IF(G19="(1) RARA VEZ","1", IF(G19="(2) IMPROBABLE","2",IF(G19="(3) POSIBLE","3",IF(G19="(4) PROBABLE","4",IF(G19="(5) CASI SEGURO","5","")))))</f>
        <v>1</v>
      </c>
      <c r="I19" s="303" t="s">
        <v>69</v>
      </c>
      <c r="J19" s="305" t="str">
        <f>IF(I19="(1) INSIGNIFICANTE","1",IF(I19="(2) MENOR","2",IF(I19="(3) MODERADO","3",IF(I19="(4) MAYOR","4",IF(I19="(5) CATASTRÓFICO","5","")))))</f>
        <v>4</v>
      </c>
      <c r="K19" s="348">
        <f>H19*J19</f>
        <v>4</v>
      </c>
      <c r="L19" s="306">
        <f>+K19</f>
        <v>4</v>
      </c>
      <c r="M19" s="307" t="s">
        <v>252</v>
      </c>
      <c r="N19" s="50" t="s">
        <v>6</v>
      </c>
      <c r="O19" s="41" t="s">
        <v>11</v>
      </c>
      <c r="P19" s="76">
        <f>IF(O19="SÍ",15,"0")</f>
        <v>15</v>
      </c>
      <c r="Q19" s="347">
        <f>SUM(P19:P25)</f>
        <v>85</v>
      </c>
      <c r="R19" s="349">
        <f>IF(AND(Q19&gt;=0,Q19&lt;=50),0,IF(AND(Q19&gt;50,Q19&lt;=75),1,IF(AND(Q19&gt;75,Q19&lt;=100),2,"REVISAR")))</f>
        <v>2</v>
      </c>
      <c r="S19" s="351" t="s">
        <v>8</v>
      </c>
      <c r="T19" s="349">
        <f>IF(S19="PROBABILIDAD",H19-R19,J19-R19)</f>
        <v>-1</v>
      </c>
      <c r="U19" s="353">
        <f>IF($T19&lt;=0,1,$T19)</f>
        <v>1</v>
      </c>
      <c r="V19" s="355" t="str">
        <f>IF(AND($S19="PROBABILIDAD",$U19=1),$AM$2,IF(AND(S19="PROBABILIDAD",$U19=2),$AM$3,IF(AND($S19="PROBABILIDAD",$U19=3),$AM$4,IF(AND($S19="PROBABILIDAD",$U19=4),$AM$5,IF(AND($S19="PROBABILIDAD",$U19=5),$AM$6,$G19)))))</f>
        <v>(1) RARA VEZ</v>
      </c>
      <c r="W19" s="339" t="str">
        <f>IF(AND($S19="IMPACTO",$U19=1),$AL$2,IF(AND(S19="IMPACTO",$U19=2),$AL$3,IF(AND($S19="IMPACTO",$U19=3),$AL$4,IF(AND($S19="IMPACTO",$U19=4),$AL$5,IF(AND($S19="IMPACTO",$U19=5),$AL$6,I19)))))</f>
        <v>(4) MAYOR</v>
      </c>
      <c r="X19" s="305">
        <f>IF(S19="PROBABILIDAD",U19*J19,U19*H19)</f>
        <v>4</v>
      </c>
      <c r="Y19" s="559">
        <f>$X19</f>
        <v>4</v>
      </c>
      <c r="Z19" s="434" t="s">
        <v>253</v>
      </c>
      <c r="AA19" s="560">
        <v>43524</v>
      </c>
      <c r="AB19" s="434" t="s">
        <v>254</v>
      </c>
      <c r="AC19" s="434" t="s">
        <v>255</v>
      </c>
      <c r="AD19" s="451">
        <v>43524</v>
      </c>
      <c r="AE19" s="434" t="s">
        <v>256</v>
      </c>
      <c r="AF19" s="434" t="s">
        <v>247</v>
      </c>
      <c r="AG19" s="423" t="s">
        <v>257</v>
      </c>
    </row>
    <row r="20" spans="1:33" ht="25.5" x14ac:dyDescent="0.2">
      <c r="A20" s="556"/>
      <c r="B20" s="421"/>
      <c r="C20" s="324"/>
      <c r="D20" s="324"/>
      <c r="E20" s="377"/>
      <c r="F20" s="378"/>
      <c r="G20" s="298"/>
      <c r="H20" s="301"/>
      <c r="I20" s="303"/>
      <c r="J20" s="305"/>
      <c r="K20" s="348"/>
      <c r="L20" s="306"/>
      <c r="M20" s="420"/>
      <c r="N20" s="51" t="s">
        <v>7</v>
      </c>
      <c r="O20" s="41" t="s">
        <v>11</v>
      </c>
      <c r="P20" s="42">
        <f>IF(O20="SÍ",5,"0")</f>
        <v>5</v>
      </c>
      <c r="Q20" s="348"/>
      <c r="R20" s="350"/>
      <c r="S20" s="352"/>
      <c r="T20" s="350"/>
      <c r="U20" s="354"/>
      <c r="V20" s="356"/>
      <c r="W20" s="340"/>
      <c r="X20" s="305"/>
      <c r="Y20" s="456"/>
      <c r="Z20" s="334"/>
      <c r="AA20" s="334"/>
      <c r="AB20" s="335"/>
      <c r="AC20" s="335"/>
      <c r="AD20" s="334"/>
      <c r="AE20" s="335"/>
      <c r="AF20" s="335"/>
      <c r="AG20" s="425"/>
    </row>
    <row r="21" spans="1:33" x14ac:dyDescent="0.2">
      <c r="A21" s="556"/>
      <c r="B21" s="421"/>
      <c r="C21" s="324"/>
      <c r="D21" s="324"/>
      <c r="E21" s="377"/>
      <c r="F21" s="378"/>
      <c r="G21" s="298"/>
      <c r="H21" s="301"/>
      <c r="I21" s="303"/>
      <c r="J21" s="305"/>
      <c r="K21" s="348"/>
      <c r="L21" s="337" t="str">
        <f>IF(AND(G19="(1) RARA VEZ",I19="(1) INSIGNIFICANTE"),"BAJA",IF(AND(G19="(1) RARA VEZ",I19="(2) MENOR"),"BAJA",IF(AND(G19="(2) IMPROBABLE",I19="(1) INSIGNIFICANTE"),"BAJA",IF(AND(G19="(3) POSIBLE",I19="(1) INSIGNIFICANTE"),"BAJA",IF(AND(G19="(4) PROBABLE",I19="(1) INSIGNIFICANTE"),"MODERADA",IF(AND(G19="(5) CASI SEGURO",I19="(1) INSIGNIFICANTE"),"ALTA",IF(AND(G19="(2) IMPROBABLE",I19="(2) MENOR"),"BAJA",IF(AND(G19="(3) POSIBLE",I19="(2) MENOR"),"MODERADA",IF(AND(G19="(4) PROBABLE",I19="(2) MENOR"),"ALTA",IF(AND(G19="(5) CASI SEGURO",I19="(2) MENOR"),"ALTA",IF(AND(G19="(1) RARA VEZ",I19="(3) MODERADO"),"MODERADA",IF(AND(G19="(2) IMPROBABLE",I19="(3) MODERADO"),"MODERADA",IF(AND(G19="(3) POSIBLE",I19="(3) MODERADO"),"ALTA",IF(AND(G19="(4) PROBABLE",I19="(3) MODERADO"),"ALTA",IF(AND(G19="(5) CASI SEGURO",I19="(3) MODERADO"),"EXTREMA",IF(AND(G19="(1) RARA VEZ",I19="(4) MAYOR"),"ALTA",IF(AND(G19="(2) IMPROBABLE",I19="(4) MAYOR"),"ALTA",IF(AND(G19="(3) POSIBLE",I19="(4) MAYOR"),"EXTREMA",IF(AND(G19="(4) PROBABLE",I19="(4) MAYOR"),"EXTREMA",IF(AND(G19="(5) CASI SEGURO",I19="(4) MAYOR"),"EXTREMA",IF(AND(G19="(1) RARA VEZ",I19="(5) CATASTRÓFICO"),"ALTA",IF(AND(G19="(2) IMPROBABLE",I19="(5) CATASTRÓFICO"),"EXTREMA",IF(AND(G19="(3) POSIBLE",I19="(5) CATASTRÓFICO"),"EXTREMA",IF(AND(G19="(4) PROBABLE",I19="(5) CATASTRÓFICO"),"EXTREMA",IF(AND(G19="(5) CASI SEGURO",I19="(5) CATASTRÓFICO"),"EXTREMA")))))))))))))))))))))))))</f>
        <v>ALTA</v>
      </c>
      <c r="M21" s="420"/>
      <c r="N21" s="52" t="s">
        <v>3</v>
      </c>
      <c r="O21" s="41" t="s">
        <v>12</v>
      </c>
      <c r="P21" s="42" t="str">
        <f>IF(O21="SÍ",15,"0")</f>
        <v>0</v>
      </c>
      <c r="Q21" s="348"/>
      <c r="R21" s="350"/>
      <c r="S21" s="352"/>
      <c r="T21" s="350"/>
      <c r="U21" s="354"/>
      <c r="V21" s="356"/>
      <c r="W21" s="340"/>
      <c r="X21" s="305"/>
      <c r="Y21" s="337" t="str">
        <f>IF(AND(V19="(1) RARA VEZ",W19="(1) INSIGNIFICANTE"),"BAJA",IF(AND(V19="(1) RARA VEZ",W19="(2) MENOR"),"BAJA",IF(AND(V19="(2) IMPROBABLE",W19="(1) INSIGNIFICANTE"),"BAJA",IF(AND(V19="(3) POSIBLE",W19="(1) INSIGNIFICANTE"),"BAJA",IF(AND(V19="(4) PROBABLE",W19="(1) INSIGNIFICANTE"),"MODERADO",IF(AND(V19="(5) CASI SEGURO",W19="(1) INSIGNIFICANTE"),"ALTA",IF(AND(V19="(2) IMPROBABLE",W19="(2) MENOR"),"BAJA",IF(AND(V19="(3) POSIBLE",W19="(2) MENOR"),"MODERADA",IF(AND(V19="(4) PROBABLE",W19="(2) MENOR"),"ALTA",IF(AND(V19="(5) CASI SEGURO",W19="(2) MENOR"),"ALTA",IF(AND(V19="(1) RARA VEZ",W19="(3) MODERADO"),"MODERADA",IF(AND(V19="(2) IMPROBABLE",W19="(3) MODERADO"),"MODERADA",IF(AND(V19="(3) POSIBLE",W19="(3) MODERADO"),"ALTA",IF(AND(V19="(4) PROBABLE",W19="(3) MODERADO"),"ALTA",IF(AND(V19="(5) CASI SEGURO",W19="(3) MODERADO"),"EXTREMA",IF(AND(V19="(1) RARA VEZ",W19="(4) MAYOR"),"ALTA",IF(AND(V19="(2) IMPROBABLE",W19="(4) MAYOR"),"ALTA",IF(AND(V19="(3) POSIBLE",W19="(4) MAYOR"),"EXTREMA",IF(AND(V19="(4) PROBABLE",W19="(4) MAYOR"),"EXTREMA",IF(AND(V19="(5) CASI SEGURO",W19="(4) MAYOR"),"EXTREMA",IF(AND(V19="(1) RARA VEZ",W19="(5) CATASTRÓFICO"),"ALTA",IF(AND(V19="(2) IMPROBABLE",W19="(5) CATASTRÓFICO"),"EXTREMA",IF(AND(V19="(3) POSIBLE",W19="(5) CATASTRÓFICO"),"EXTREMA",IF(AND(V19="(4) PROBABLE",W19="(5) CATASTRÓFICO"),"EXTREMA",IF(AND(V19="(5) CASI SEGURO",W19="(5) CATASTRÓFICO"),"EXTREMA")))))))))))))))))))))))))</f>
        <v>ALTA</v>
      </c>
      <c r="Z21" s="334"/>
      <c r="AA21" s="334"/>
      <c r="AB21" s="335"/>
      <c r="AC21" s="335"/>
      <c r="AD21" s="334"/>
      <c r="AE21" s="335"/>
      <c r="AF21" s="335"/>
      <c r="AG21" s="425"/>
    </row>
    <row r="22" spans="1:33" x14ac:dyDescent="0.2">
      <c r="A22" s="556"/>
      <c r="B22" s="421"/>
      <c r="C22" s="324"/>
      <c r="D22" s="324"/>
      <c r="E22" s="377"/>
      <c r="F22" s="378"/>
      <c r="G22" s="298"/>
      <c r="H22" s="301"/>
      <c r="I22" s="303"/>
      <c r="J22" s="305"/>
      <c r="K22" s="348"/>
      <c r="L22" s="337"/>
      <c r="M22" s="420"/>
      <c r="N22" s="52" t="s">
        <v>4</v>
      </c>
      <c r="O22" s="41" t="s">
        <v>11</v>
      </c>
      <c r="P22" s="42">
        <f>IF(O22="SÍ",10,"0")</f>
        <v>10</v>
      </c>
      <c r="Q22" s="348"/>
      <c r="R22" s="350"/>
      <c r="S22" s="352"/>
      <c r="T22" s="350"/>
      <c r="U22" s="354"/>
      <c r="V22" s="356"/>
      <c r="W22" s="340"/>
      <c r="X22" s="305"/>
      <c r="Y22" s="337"/>
      <c r="Z22" s="334"/>
      <c r="AA22" s="334"/>
      <c r="AB22" s="335"/>
      <c r="AC22" s="335"/>
      <c r="AD22" s="334"/>
      <c r="AE22" s="335"/>
      <c r="AF22" s="335"/>
      <c r="AG22" s="425"/>
    </row>
    <row r="23" spans="1:33" ht="25.5" x14ac:dyDescent="0.2">
      <c r="A23" s="556"/>
      <c r="B23" s="421"/>
      <c r="C23" s="324"/>
      <c r="D23" s="324"/>
      <c r="E23" s="377"/>
      <c r="F23" s="378"/>
      <c r="G23" s="298"/>
      <c r="H23" s="301"/>
      <c r="I23" s="303"/>
      <c r="J23" s="305"/>
      <c r="K23" s="348"/>
      <c r="L23" s="337"/>
      <c r="M23" s="420"/>
      <c r="N23" s="51" t="s">
        <v>36</v>
      </c>
      <c r="O23" s="41" t="s">
        <v>11</v>
      </c>
      <c r="P23" s="42">
        <f>IF(O23="SÍ",15,"0")</f>
        <v>15</v>
      </c>
      <c r="Q23" s="348"/>
      <c r="R23" s="350"/>
      <c r="S23" s="352"/>
      <c r="T23" s="350"/>
      <c r="U23" s="354"/>
      <c r="V23" s="356"/>
      <c r="W23" s="340"/>
      <c r="X23" s="305"/>
      <c r="Y23" s="337"/>
      <c r="Z23" s="334"/>
      <c r="AA23" s="334"/>
      <c r="AB23" s="335"/>
      <c r="AC23" s="335"/>
      <c r="AD23" s="334"/>
      <c r="AE23" s="335"/>
      <c r="AF23" s="335"/>
      <c r="AG23" s="425"/>
    </row>
    <row r="24" spans="1:33" ht="25.5" x14ac:dyDescent="0.2">
      <c r="A24" s="556"/>
      <c r="B24" s="421"/>
      <c r="C24" s="324"/>
      <c r="D24" s="324"/>
      <c r="E24" s="377"/>
      <c r="F24" s="378"/>
      <c r="G24" s="298"/>
      <c r="H24" s="301"/>
      <c r="I24" s="303"/>
      <c r="J24" s="305"/>
      <c r="K24" s="348"/>
      <c r="L24" s="337"/>
      <c r="M24" s="420"/>
      <c r="N24" s="51" t="s">
        <v>5</v>
      </c>
      <c r="O24" s="41" t="s">
        <v>11</v>
      </c>
      <c r="P24" s="42">
        <f>IF(O24="SÍ",10,"0")</f>
        <v>10</v>
      </c>
      <c r="Q24" s="348"/>
      <c r="R24" s="350"/>
      <c r="S24" s="352"/>
      <c r="T24" s="350"/>
      <c r="U24" s="354"/>
      <c r="V24" s="356"/>
      <c r="W24" s="340"/>
      <c r="X24" s="305"/>
      <c r="Y24" s="337"/>
      <c r="Z24" s="334"/>
      <c r="AA24" s="334"/>
      <c r="AB24" s="335"/>
      <c r="AC24" s="335"/>
      <c r="AD24" s="334"/>
      <c r="AE24" s="335"/>
      <c r="AF24" s="335"/>
      <c r="AG24" s="425"/>
    </row>
    <row r="25" spans="1:33" ht="25.5" x14ac:dyDescent="0.2">
      <c r="A25" s="482"/>
      <c r="B25" s="422"/>
      <c r="C25" s="325"/>
      <c r="D25" s="325"/>
      <c r="E25" s="423"/>
      <c r="F25" s="300"/>
      <c r="G25" s="299"/>
      <c r="H25" s="302"/>
      <c r="I25" s="304"/>
      <c r="J25" s="305"/>
      <c r="K25" s="348"/>
      <c r="L25" s="338"/>
      <c r="M25" s="420"/>
      <c r="N25" s="53" t="s">
        <v>35</v>
      </c>
      <c r="O25" s="41" t="s">
        <v>11</v>
      </c>
      <c r="P25" s="42">
        <f>IF(O25="SÍ",30,"0")</f>
        <v>30</v>
      </c>
      <c r="Q25" s="348"/>
      <c r="R25" s="350"/>
      <c r="S25" s="352"/>
      <c r="T25" s="350"/>
      <c r="U25" s="354"/>
      <c r="V25" s="357"/>
      <c r="W25" s="341"/>
      <c r="X25" s="305"/>
      <c r="Y25" s="337"/>
      <c r="Z25" s="334"/>
      <c r="AA25" s="334"/>
      <c r="AB25" s="335"/>
      <c r="AC25" s="335"/>
      <c r="AD25" s="334"/>
      <c r="AE25" s="335"/>
      <c r="AF25" s="335"/>
      <c r="AG25" s="425"/>
    </row>
    <row r="26" spans="1:33" ht="25.5" x14ac:dyDescent="0.2">
      <c r="A26" s="556" t="s">
        <v>237</v>
      </c>
      <c r="B26" s="482" t="s">
        <v>238</v>
      </c>
      <c r="C26" s="323" t="s">
        <v>258</v>
      </c>
      <c r="D26" s="323" t="s">
        <v>64</v>
      </c>
      <c r="E26" s="377" t="s">
        <v>259</v>
      </c>
      <c r="F26" s="377" t="s">
        <v>260</v>
      </c>
      <c r="G26" s="298" t="s">
        <v>15</v>
      </c>
      <c r="H26" s="300" t="str">
        <f>IF(G26="(1) RARA VEZ","1", IF(G26="(2) IMPROBABLE","2",IF(G26="(3) POSIBLE","3",IF(G26="(4) PROBABLE","4",IF(G26="(5) CASI SEGURO","5","")))))</f>
        <v>3</v>
      </c>
      <c r="I26" s="303" t="s">
        <v>67</v>
      </c>
      <c r="J26" s="305" t="str">
        <f>IF(I26="(1) INSIGNIFICANTE","1",IF(I26="(2) MENOR","2",IF(I26="(3) MODERADO","3",IF(I26="(4) MAYOR","4",IF(I26="(5) CATASTRÓFICO","5","")))))</f>
        <v>3</v>
      </c>
      <c r="K26" s="348">
        <f>H26*J26</f>
        <v>9</v>
      </c>
      <c r="L26" s="306">
        <f>+K26</f>
        <v>9</v>
      </c>
      <c r="M26" s="307" t="s">
        <v>261</v>
      </c>
      <c r="N26" s="85" t="s">
        <v>6</v>
      </c>
      <c r="O26" s="41" t="s">
        <v>12</v>
      </c>
      <c r="P26" s="76" t="str">
        <f>IF(O26="SÍ",15,"0")</f>
        <v>0</v>
      </c>
      <c r="Q26" s="347">
        <f>SUM(P26:P32)</f>
        <v>35</v>
      </c>
      <c r="R26" s="349">
        <f>IF(AND(Q26&gt;=0,Q26&lt;=50),0,IF(AND(Q26&gt;50,Q26&lt;=75),1,IF(AND(Q26&gt;75,Q26&lt;=100),2,"REVISAR")))</f>
        <v>0</v>
      </c>
      <c r="S26" s="351" t="s">
        <v>8</v>
      </c>
      <c r="T26" s="349">
        <f>IF(S26="PROBABILIDAD",H26-R26,J26-R26)</f>
        <v>3</v>
      </c>
      <c r="U26" s="353">
        <f>IF($T26&lt;=0,1,$T26)</f>
        <v>3</v>
      </c>
      <c r="V26" s="355" t="str">
        <f>IF(AND($S26="PROBABILIDAD",$U26=1),$AM$2,IF(AND(S26="PROBABILIDAD",$U26=2),$AM$3,IF(AND($S26="PROBABILIDAD",$U26=3),$AM$4,IF(AND($S26="PROBABILIDAD",$U26=4),$AM$5,IF(AND($S26="PROBABILIDAD",$U26=5),$AM$6,$G26)))))</f>
        <v>(3) POSIBLE</v>
      </c>
      <c r="W26" s="339" t="str">
        <f>IF(AND($S26="IMPACTO",$U26=1),$AL$2,IF(AND(S26="IMPACTO",$U26=2),$AL$3,IF(AND($S26="IMPACTO",$U26=3),$AL$4,IF(AND($S26="IMPACTO",$U26=4),$AL$5,IF(AND($S26="IMPACTO",$U26=5),$AL$6,I26)))))</f>
        <v>(3) MODERADO</v>
      </c>
      <c r="X26" s="305">
        <f>IF(S26="PROBABILIDAD",U26*J26,U26*H26)</f>
        <v>9</v>
      </c>
      <c r="Y26" s="559">
        <f>$X26</f>
        <v>9</v>
      </c>
      <c r="Z26" s="434" t="s">
        <v>262</v>
      </c>
      <c r="AA26" s="451">
        <v>43554</v>
      </c>
      <c r="AB26" s="434" t="s">
        <v>263</v>
      </c>
      <c r="AC26" s="434" t="s">
        <v>264</v>
      </c>
      <c r="AD26" s="451">
        <v>43524</v>
      </c>
      <c r="AE26" s="434" t="s">
        <v>265</v>
      </c>
      <c r="AF26" s="434" t="s">
        <v>247</v>
      </c>
      <c r="AG26" s="423" t="s">
        <v>248</v>
      </c>
    </row>
    <row r="27" spans="1:33" ht="25.5" x14ac:dyDescent="0.2">
      <c r="A27" s="556"/>
      <c r="B27" s="421"/>
      <c r="C27" s="324"/>
      <c r="D27" s="324"/>
      <c r="E27" s="377"/>
      <c r="F27" s="378"/>
      <c r="G27" s="298"/>
      <c r="H27" s="301"/>
      <c r="I27" s="303"/>
      <c r="J27" s="305"/>
      <c r="K27" s="348"/>
      <c r="L27" s="306"/>
      <c r="M27" s="308"/>
      <c r="N27" s="86" t="s">
        <v>7</v>
      </c>
      <c r="O27" s="41" t="s">
        <v>177</v>
      </c>
      <c r="P27" s="42" t="str">
        <f>IF(O27="SÍ",5,"0")</f>
        <v>0</v>
      </c>
      <c r="Q27" s="348"/>
      <c r="R27" s="350"/>
      <c r="S27" s="352"/>
      <c r="T27" s="350"/>
      <c r="U27" s="354"/>
      <c r="V27" s="356"/>
      <c r="W27" s="340"/>
      <c r="X27" s="305"/>
      <c r="Y27" s="456"/>
      <c r="Z27" s="335"/>
      <c r="AA27" s="334"/>
      <c r="AB27" s="334"/>
      <c r="AC27" s="335"/>
      <c r="AD27" s="334"/>
      <c r="AE27" s="335"/>
      <c r="AF27" s="335"/>
      <c r="AG27" s="425"/>
    </row>
    <row r="28" spans="1:33" x14ac:dyDescent="0.2">
      <c r="A28" s="556"/>
      <c r="B28" s="421"/>
      <c r="C28" s="324"/>
      <c r="D28" s="324"/>
      <c r="E28" s="377"/>
      <c r="F28" s="378"/>
      <c r="G28" s="298"/>
      <c r="H28" s="301"/>
      <c r="I28" s="303"/>
      <c r="J28" s="305"/>
      <c r="K28" s="348"/>
      <c r="L28" s="337" t="str">
        <f>IF(AND(G26="(1) RARA VEZ",I26="(1) INSIGNIFICANTE"),"BAJA",IF(AND(G26="(1) RARA VEZ",I26="(2) MENOR"),"BAJA",IF(AND(G26="(2) IMPROBABLE",I26="(1) INSIGNIFICANTE"),"BAJA",IF(AND(G26="(3) POSIBLE",I26="(1) INSIGNIFICANTE"),"BAJA",IF(AND(G26="(4) PROBABLE",I26="(1) INSIGNIFICANTE"),"MODERADA",IF(AND(G26="(5) CASI SEGURO",I26="(1) INSIGNIFICANTE"),"ALTA",IF(AND(G26="(2) IMPROBABLE",I26="(2) MENOR"),"BAJA",IF(AND(G26="(3) POSIBLE",I26="(2) MENOR"),"MODERADA",IF(AND(G26="(4) PROBABLE",I26="(2) MENOR"),"ALTA",IF(AND(G26="(5) CASI SEGURO",I26="(2) MENOR"),"ALTA",IF(AND(G26="(1) RARA VEZ",I26="(3) MODERADO"),"MODERADA",IF(AND(G26="(2) IMPROBABLE",I26="(3) MODERADO"),"MODERADA",IF(AND(G26="(3) POSIBLE",I26="(3) MODERADO"),"ALTA",IF(AND(G26="(4) PROBABLE",I26="(3) MODERADO"),"ALTA",IF(AND(G26="(5) CASI SEGURO",I26="(3) MODERADO"),"EXTREMA",IF(AND(G26="(1) RARA VEZ",I26="(4) MAYOR"),"ALTA",IF(AND(G26="(2) IMPROBABLE",I26="(4) MAYOR"),"ALTA",IF(AND(G26="(3) POSIBLE",I26="(4) MAYOR"),"EXTREMA",IF(AND(G26="(4) PROBABLE",I26="(4) MAYOR"),"EXTREMA",IF(AND(G26="(5) CASI SEGURO",I26="(4) MAYOR"),"EXTREMA",IF(AND(G26="(1) RARA VEZ",I26="(5) CATASTRÓFICO"),"ALTA",IF(AND(G26="(2) IMPROBABLE",I26="(5) CATASTRÓFICO"),"EXTREMA",IF(AND(G26="(3) POSIBLE",I26="(5) CATASTRÓFICO"),"EXTREMA",IF(AND(G26="(4) PROBABLE",I26="(5) CATASTRÓFICO"),"EXTREMA",IF(AND(G26="(5) CASI SEGURO",I26="(5) CATASTRÓFICO"),"EXTREMA")))))))))))))))))))))))))</f>
        <v>ALTA</v>
      </c>
      <c r="M28" s="308"/>
      <c r="N28" s="87" t="s">
        <v>3</v>
      </c>
      <c r="O28" s="41" t="s">
        <v>12</v>
      </c>
      <c r="P28" s="42" t="str">
        <f>IF(O28="SÍ",15,"0")</f>
        <v>0</v>
      </c>
      <c r="Q28" s="348"/>
      <c r="R28" s="350"/>
      <c r="S28" s="352"/>
      <c r="T28" s="350"/>
      <c r="U28" s="354"/>
      <c r="V28" s="356"/>
      <c r="W28" s="340"/>
      <c r="X28" s="305"/>
      <c r="Y28" s="337" t="str">
        <f>IF(AND(V26="(1) RARA VEZ",W26="(1) INSIGNIFICANTE"),"BAJA",IF(AND(V26="(1) RARA VEZ",W26="(2) MENOR"),"BAJA",IF(AND(V26="(2) IMPROBABLE",W26="(1) INSIGNIFICANTE"),"BAJA",IF(AND(V26="(3) POSIBLE",W26="(1) INSIGNIFICANTE"),"BAJA",IF(AND(V26="(4) PROBABLE",W26="(1) INSIGNIFICANTE"),"MODERADO",IF(AND(V26="(5) CASI SEGURO",W26="(1) INSIGNIFICANTE"),"ALTA",IF(AND(V26="(2) IMPROBABLE",W26="(2) MENOR"),"BAJA",IF(AND(V26="(3) POSIBLE",W26="(2) MENOR"),"MODERADA",IF(AND(V26="(4) PROBABLE",W26="(2) MENOR"),"ALTA",IF(AND(V26="(5) CASI SEGURO",W26="(2) MENOR"),"ALTA",IF(AND(V26="(1) RARA VEZ",W26="(3) MODERADO"),"MODERADA",IF(AND(V26="(2) IMPROBABLE",W26="(3) MODERADO"),"MODERADA",IF(AND(V26="(3) POSIBLE",W26="(3) MODERADO"),"ALTA",IF(AND(V26="(4) PROBABLE",W26="(3) MODERADO"),"ALTA",IF(AND(V26="(5) CASI SEGURO",W26="(3) MODERADO"),"EXTREMA",IF(AND(V26="(1) RARA VEZ",W26="(4) MAYOR"),"ALTA",IF(AND(V26="(2) IMPROBABLE",W26="(4) MAYOR"),"ALTA",IF(AND(V26="(3) POSIBLE",W26="(4) MAYOR"),"EXTREMA",IF(AND(V26="(4) PROBABLE",W26="(4) MAYOR"),"EXTREMA",IF(AND(V26="(5) CASI SEGURO",W26="(4) MAYOR"),"EXTREMA",IF(AND(V26="(1) RARA VEZ",W26="(5) CATASTRÓFICO"),"ALTA",IF(AND(V26="(2) IMPROBABLE",W26="(5) CATASTRÓFICO"),"EXTREMA",IF(AND(V26="(3) POSIBLE",W26="(5) CATASTRÓFICO"),"EXTREMA",IF(AND(V26="(4) PROBABLE",W26="(5) CATASTRÓFICO"),"EXTREMA",IF(AND(V26="(5) CASI SEGURO",W26="(5) CATASTRÓFICO"),"EXTREMA")))))))))))))))))))))))))</f>
        <v>ALTA</v>
      </c>
      <c r="Z28" s="335"/>
      <c r="AA28" s="334"/>
      <c r="AB28" s="334"/>
      <c r="AC28" s="335"/>
      <c r="AD28" s="334"/>
      <c r="AE28" s="335"/>
      <c r="AF28" s="335"/>
      <c r="AG28" s="425"/>
    </row>
    <row r="29" spans="1:33" x14ac:dyDescent="0.2">
      <c r="A29" s="556"/>
      <c r="B29" s="421"/>
      <c r="C29" s="324"/>
      <c r="D29" s="324"/>
      <c r="E29" s="377"/>
      <c r="F29" s="378"/>
      <c r="G29" s="298"/>
      <c r="H29" s="301"/>
      <c r="I29" s="303"/>
      <c r="J29" s="305"/>
      <c r="K29" s="348"/>
      <c r="L29" s="337"/>
      <c r="M29" s="308"/>
      <c r="N29" s="87" t="s">
        <v>4</v>
      </c>
      <c r="O29" s="41" t="s">
        <v>11</v>
      </c>
      <c r="P29" s="42">
        <f>IF(O29="SÍ",10,"0")</f>
        <v>10</v>
      </c>
      <c r="Q29" s="348"/>
      <c r="R29" s="350"/>
      <c r="S29" s="352"/>
      <c r="T29" s="350"/>
      <c r="U29" s="354"/>
      <c r="V29" s="356"/>
      <c r="W29" s="340"/>
      <c r="X29" s="305"/>
      <c r="Y29" s="337"/>
      <c r="Z29" s="335"/>
      <c r="AA29" s="334"/>
      <c r="AB29" s="334"/>
      <c r="AC29" s="335"/>
      <c r="AD29" s="334"/>
      <c r="AE29" s="335"/>
      <c r="AF29" s="335"/>
      <c r="AG29" s="425"/>
    </row>
    <row r="30" spans="1:33" ht="25.5" x14ac:dyDescent="0.2">
      <c r="A30" s="556"/>
      <c r="B30" s="421"/>
      <c r="C30" s="324"/>
      <c r="D30" s="324"/>
      <c r="E30" s="377"/>
      <c r="F30" s="378"/>
      <c r="G30" s="298"/>
      <c r="H30" s="301"/>
      <c r="I30" s="303"/>
      <c r="J30" s="305"/>
      <c r="K30" s="348"/>
      <c r="L30" s="337"/>
      <c r="M30" s="308"/>
      <c r="N30" s="86" t="s">
        <v>36</v>
      </c>
      <c r="O30" s="41" t="s">
        <v>11</v>
      </c>
      <c r="P30" s="42">
        <f>IF(O30="SÍ",15,"0")</f>
        <v>15</v>
      </c>
      <c r="Q30" s="348"/>
      <c r="R30" s="350"/>
      <c r="S30" s="352"/>
      <c r="T30" s="350"/>
      <c r="U30" s="354"/>
      <c r="V30" s="356"/>
      <c r="W30" s="340"/>
      <c r="X30" s="305"/>
      <c r="Y30" s="337"/>
      <c r="Z30" s="335"/>
      <c r="AA30" s="334"/>
      <c r="AB30" s="334"/>
      <c r="AC30" s="335"/>
      <c r="AD30" s="334"/>
      <c r="AE30" s="335"/>
      <c r="AF30" s="335"/>
      <c r="AG30" s="425"/>
    </row>
    <row r="31" spans="1:33" ht="25.5" x14ac:dyDescent="0.2">
      <c r="A31" s="556"/>
      <c r="B31" s="421"/>
      <c r="C31" s="324"/>
      <c r="D31" s="324"/>
      <c r="E31" s="377"/>
      <c r="F31" s="378"/>
      <c r="G31" s="298"/>
      <c r="H31" s="301"/>
      <c r="I31" s="303"/>
      <c r="J31" s="305"/>
      <c r="K31" s="348"/>
      <c r="L31" s="337"/>
      <c r="M31" s="308"/>
      <c r="N31" s="86" t="s">
        <v>5</v>
      </c>
      <c r="O31" s="41" t="s">
        <v>11</v>
      </c>
      <c r="P31" s="42">
        <f>IF(O31="SÍ",10,"0")</f>
        <v>10</v>
      </c>
      <c r="Q31" s="348"/>
      <c r="R31" s="350"/>
      <c r="S31" s="352"/>
      <c r="T31" s="350"/>
      <c r="U31" s="354"/>
      <c r="V31" s="356"/>
      <c r="W31" s="340"/>
      <c r="X31" s="305"/>
      <c r="Y31" s="337"/>
      <c r="Z31" s="335"/>
      <c r="AA31" s="334"/>
      <c r="AB31" s="334"/>
      <c r="AC31" s="335"/>
      <c r="AD31" s="334"/>
      <c r="AE31" s="335"/>
      <c r="AF31" s="335"/>
      <c r="AG31" s="425"/>
    </row>
    <row r="32" spans="1:33" ht="25.5" x14ac:dyDescent="0.2">
      <c r="A32" s="482"/>
      <c r="B32" s="422"/>
      <c r="C32" s="325"/>
      <c r="D32" s="325"/>
      <c r="E32" s="423"/>
      <c r="F32" s="300"/>
      <c r="G32" s="299"/>
      <c r="H32" s="302"/>
      <c r="I32" s="304"/>
      <c r="J32" s="305"/>
      <c r="K32" s="348"/>
      <c r="L32" s="338"/>
      <c r="M32" s="308"/>
      <c r="N32" s="88" t="s">
        <v>35</v>
      </c>
      <c r="O32" s="41" t="s">
        <v>12</v>
      </c>
      <c r="P32" s="42" t="str">
        <f>IF(O32="SÍ",30,"0")</f>
        <v>0</v>
      </c>
      <c r="Q32" s="348"/>
      <c r="R32" s="350"/>
      <c r="S32" s="352"/>
      <c r="T32" s="350"/>
      <c r="U32" s="354"/>
      <c r="V32" s="357"/>
      <c r="W32" s="341"/>
      <c r="X32" s="305"/>
      <c r="Y32" s="337"/>
      <c r="Z32" s="335"/>
      <c r="AA32" s="334"/>
      <c r="AB32" s="334"/>
      <c r="AC32" s="335"/>
      <c r="AD32" s="334"/>
      <c r="AE32" s="335"/>
      <c r="AF32" s="335"/>
      <c r="AG32" s="425"/>
    </row>
    <row r="33" spans="1:33" x14ac:dyDescent="0.2">
      <c r="A33" s="398" t="s">
        <v>266</v>
      </c>
      <c r="B33" s="398"/>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row>
    <row r="34" spans="1:33" x14ac:dyDescent="0.2">
      <c r="A34" s="399" t="s">
        <v>34</v>
      </c>
      <c r="B34" s="399"/>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row>
    <row r="35" spans="1:33" x14ac:dyDescent="0.2">
      <c r="A35" s="401" t="s">
        <v>55</v>
      </c>
      <c r="B35" s="401"/>
      <c r="C35" s="401" t="s">
        <v>72</v>
      </c>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2" t="s">
        <v>57</v>
      </c>
      <c r="AC35" s="402"/>
      <c r="AD35" s="402"/>
      <c r="AE35" s="254" t="s">
        <v>26</v>
      </c>
      <c r="AF35" s="403"/>
      <c r="AG35" s="255"/>
    </row>
    <row r="36" spans="1:33" s="43" customFormat="1" x14ac:dyDescent="0.2">
      <c r="A36" s="562">
        <v>1</v>
      </c>
      <c r="B36" s="563"/>
      <c r="C36" s="303" t="s">
        <v>267</v>
      </c>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564">
        <v>43455</v>
      </c>
      <c r="AC36" s="565"/>
      <c r="AD36" s="566"/>
      <c r="AE36" s="567" t="s">
        <v>268</v>
      </c>
      <c r="AF36" s="567"/>
      <c r="AG36" s="567"/>
    </row>
    <row r="37" spans="1:33" s="43" customFormat="1" x14ac:dyDescent="0.2">
      <c r="A37" s="397"/>
      <c r="B37" s="392"/>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404"/>
      <c r="AC37" s="394"/>
      <c r="AD37" s="395"/>
      <c r="AE37" s="396"/>
      <c r="AF37" s="396"/>
      <c r="AG37" s="396"/>
    </row>
    <row r="38" spans="1:33" s="43" customFormat="1" x14ac:dyDescent="0.2">
      <c r="A38" s="397"/>
      <c r="B38" s="392"/>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404"/>
      <c r="AC38" s="394"/>
      <c r="AD38" s="395"/>
      <c r="AE38" s="396"/>
      <c r="AF38" s="396"/>
      <c r="AG38" s="396"/>
    </row>
    <row r="39" spans="1:33" x14ac:dyDescent="0.2">
      <c r="A39" s="405" t="s">
        <v>37</v>
      </c>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7"/>
    </row>
    <row r="40" spans="1:33" x14ac:dyDescent="0.2">
      <c r="A40" s="306" t="s">
        <v>26</v>
      </c>
      <c r="B40" s="306"/>
      <c r="C40" s="306"/>
      <c r="D40" s="306"/>
      <c r="E40" s="306"/>
      <c r="F40" s="306"/>
      <c r="G40" s="306"/>
      <c r="H40" s="306"/>
      <c r="I40" s="306"/>
      <c r="J40" s="112"/>
      <c r="K40" s="112"/>
      <c r="L40" s="408" t="s">
        <v>269</v>
      </c>
      <c r="M40" s="306"/>
      <c r="N40" s="306"/>
      <c r="O40" s="306"/>
      <c r="P40" s="306"/>
      <c r="Q40" s="306"/>
      <c r="R40" s="306"/>
      <c r="S40" s="306"/>
      <c r="T40" s="306"/>
      <c r="U40" s="306"/>
      <c r="V40" s="306"/>
      <c r="W40" s="306"/>
      <c r="X40" s="44"/>
      <c r="Y40" s="306" t="s">
        <v>74</v>
      </c>
      <c r="Z40" s="306"/>
      <c r="AA40" s="561"/>
      <c r="AB40" s="561"/>
      <c r="AC40" s="561"/>
      <c r="AD40" s="561"/>
      <c r="AE40" s="561"/>
      <c r="AF40" s="561"/>
      <c r="AG40" s="561"/>
    </row>
    <row r="41" spans="1:33" s="43" customFormat="1" x14ac:dyDescent="0.2">
      <c r="A41" s="113" t="s">
        <v>31</v>
      </c>
      <c r="B41" s="569"/>
      <c r="C41" s="569"/>
      <c r="D41" s="569"/>
      <c r="E41" s="569"/>
      <c r="F41" s="569"/>
      <c r="G41" s="569"/>
      <c r="H41" s="569"/>
      <c r="I41" s="569"/>
      <c r="J41" s="114"/>
      <c r="K41" s="115"/>
      <c r="L41" s="113" t="s">
        <v>31</v>
      </c>
      <c r="M41" s="396"/>
      <c r="N41" s="396"/>
      <c r="O41" s="396"/>
      <c r="P41" s="396"/>
      <c r="Q41" s="396"/>
      <c r="R41" s="396"/>
      <c r="S41" s="396"/>
      <c r="T41" s="396"/>
      <c r="U41" s="396"/>
      <c r="V41" s="396"/>
      <c r="W41" s="396"/>
      <c r="X41" s="45"/>
      <c r="Y41" s="113" t="s">
        <v>31</v>
      </c>
      <c r="Z41" s="569"/>
      <c r="AA41" s="569"/>
      <c r="AB41" s="569"/>
      <c r="AC41" s="569"/>
      <c r="AD41" s="569"/>
      <c r="AE41" s="569"/>
      <c r="AF41" s="569"/>
      <c r="AG41" s="569"/>
    </row>
    <row r="42" spans="1:33" s="43" customFormat="1" x14ac:dyDescent="0.2">
      <c r="A42" s="113" t="s">
        <v>32</v>
      </c>
      <c r="B42" s="568" t="s">
        <v>268</v>
      </c>
      <c r="C42" s="568"/>
      <c r="D42" s="568"/>
      <c r="E42" s="568"/>
      <c r="F42" s="568"/>
      <c r="G42" s="568"/>
      <c r="H42" s="568"/>
      <c r="I42" s="568"/>
      <c r="J42" s="114"/>
      <c r="K42" s="115"/>
      <c r="L42" s="113" t="s">
        <v>32</v>
      </c>
      <c r="M42" s="396" t="s">
        <v>270</v>
      </c>
      <c r="N42" s="396"/>
      <c r="O42" s="396"/>
      <c r="P42" s="396"/>
      <c r="Q42" s="396"/>
      <c r="R42" s="396"/>
      <c r="S42" s="396"/>
      <c r="T42" s="396"/>
      <c r="U42" s="396"/>
      <c r="V42" s="396"/>
      <c r="W42" s="396"/>
      <c r="X42" s="45"/>
      <c r="Y42" s="113" t="s">
        <v>32</v>
      </c>
      <c r="Z42" s="568" t="s">
        <v>174</v>
      </c>
      <c r="AA42" s="568"/>
      <c r="AB42" s="568"/>
      <c r="AC42" s="568"/>
      <c r="AD42" s="568"/>
      <c r="AE42" s="568"/>
      <c r="AF42" s="568"/>
      <c r="AG42" s="568"/>
    </row>
    <row r="43" spans="1:33" s="43" customFormat="1" x14ac:dyDescent="0.2">
      <c r="A43" s="113" t="s">
        <v>33</v>
      </c>
      <c r="B43" s="568" t="s">
        <v>271</v>
      </c>
      <c r="C43" s="568"/>
      <c r="D43" s="568"/>
      <c r="E43" s="568"/>
      <c r="F43" s="568"/>
      <c r="G43" s="568"/>
      <c r="H43" s="568"/>
      <c r="I43" s="568"/>
      <c r="J43" s="116"/>
      <c r="K43" s="117"/>
      <c r="L43" s="113" t="s">
        <v>33</v>
      </c>
      <c r="M43" s="396" t="s">
        <v>272</v>
      </c>
      <c r="N43" s="396"/>
      <c r="O43" s="396"/>
      <c r="P43" s="396"/>
      <c r="Q43" s="396"/>
      <c r="R43" s="396"/>
      <c r="S43" s="396"/>
      <c r="T43" s="396"/>
      <c r="U43" s="396"/>
      <c r="V43" s="396"/>
      <c r="W43" s="396"/>
      <c r="X43" s="45"/>
      <c r="Y43" s="113" t="s">
        <v>33</v>
      </c>
      <c r="Z43" s="568" t="s">
        <v>176</v>
      </c>
      <c r="AA43" s="568"/>
      <c r="AB43" s="568"/>
      <c r="AC43" s="568"/>
      <c r="AD43" s="568"/>
      <c r="AE43" s="568"/>
      <c r="AF43" s="568"/>
      <c r="AG43" s="568"/>
    </row>
    <row r="44" spans="1:33" s="43" customFormat="1" x14ac:dyDescent="0.2">
      <c r="D44" s="46"/>
    </row>
  </sheetData>
  <mergeCells count="150">
    <mergeCell ref="B43:I43"/>
    <mergeCell ref="M43:W43"/>
    <mergeCell ref="Z43:AG43"/>
    <mergeCell ref="B41:I41"/>
    <mergeCell ref="M41:W41"/>
    <mergeCell ref="Z41:AG41"/>
    <mergeCell ref="B42:I42"/>
    <mergeCell ref="M42:W42"/>
    <mergeCell ref="Z42:AG42"/>
    <mergeCell ref="A38:B38"/>
    <mergeCell ref="C38:AA38"/>
    <mergeCell ref="AB38:AD38"/>
    <mergeCell ref="AE38:AG38"/>
    <mergeCell ref="A39:AG39"/>
    <mergeCell ref="A40:I40"/>
    <mergeCell ref="L40:W40"/>
    <mergeCell ref="Y40:AG40"/>
    <mergeCell ref="A36:B36"/>
    <mergeCell ref="C36:AA36"/>
    <mergeCell ref="AB36:AD36"/>
    <mergeCell ref="AE36:AG36"/>
    <mergeCell ref="A37:B37"/>
    <mergeCell ref="C37:AA37"/>
    <mergeCell ref="AB37:AD37"/>
    <mergeCell ref="AE37:AG37"/>
    <mergeCell ref="A33:AG33"/>
    <mergeCell ref="A34:AG34"/>
    <mergeCell ref="A35:B35"/>
    <mergeCell ref="C35:AA35"/>
    <mergeCell ref="AB35:AD35"/>
    <mergeCell ref="AE35:AG35"/>
    <mergeCell ref="AB26:AB32"/>
    <mergeCell ref="AC26:AC32"/>
    <mergeCell ref="AD26:AD32"/>
    <mergeCell ref="AE26:AE32"/>
    <mergeCell ref="AF26:AF32"/>
    <mergeCell ref="AG26:AG32"/>
    <mergeCell ref="V26:V32"/>
    <mergeCell ref="W26:W32"/>
    <mergeCell ref="X26:X32"/>
    <mergeCell ref="Y26:Y27"/>
    <mergeCell ref="Z26:Z32"/>
    <mergeCell ref="AA26:AA32"/>
    <mergeCell ref="Y28:Y32"/>
    <mergeCell ref="M26:M32"/>
    <mergeCell ref="Q26:Q32"/>
    <mergeCell ref="R26:R32"/>
    <mergeCell ref="S26:S32"/>
    <mergeCell ref="T26:T32"/>
    <mergeCell ref="U26:U32"/>
    <mergeCell ref="G26:G32"/>
    <mergeCell ref="H26:H32"/>
    <mergeCell ref="I26:I32"/>
    <mergeCell ref="J26:J32"/>
    <mergeCell ref="K26:K32"/>
    <mergeCell ref="L26:L27"/>
    <mergeCell ref="L28:L32"/>
    <mergeCell ref="A26:A32"/>
    <mergeCell ref="B26:B32"/>
    <mergeCell ref="C26:C32"/>
    <mergeCell ref="D26:D32"/>
    <mergeCell ref="E26:E32"/>
    <mergeCell ref="F26:F32"/>
    <mergeCell ref="L19:L20"/>
    <mergeCell ref="L21:L25"/>
    <mergeCell ref="AB19:AB25"/>
    <mergeCell ref="AC19:AC25"/>
    <mergeCell ref="AD19:AD25"/>
    <mergeCell ref="AE19:AE25"/>
    <mergeCell ref="AF19:AF25"/>
    <mergeCell ref="AG19:AG25"/>
    <mergeCell ref="V19:V25"/>
    <mergeCell ref="W19:W25"/>
    <mergeCell ref="X19:X25"/>
    <mergeCell ref="Y19:Y20"/>
    <mergeCell ref="Z19:Z25"/>
    <mergeCell ref="AA19:AA25"/>
    <mergeCell ref="Y21:Y25"/>
    <mergeCell ref="A19:A25"/>
    <mergeCell ref="B19:B25"/>
    <mergeCell ref="C19:C25"/>
    <mergeCell ref="D19:D25"/>
    <mergeCell ref="E19:E25"/>
    <mergeCell ref="F19:F25"/>
    <mergeCell ref="AC12:AC18"/>
    <mergeCell ref="AD12:AD18"/>
    <mergeCell ref="AE12:AE18"/>
    <mergeCell ref="H12:H18"/>
    <mergeCell ref="I12:I18"/>
    <mergeCell ref="J12:J18"/>
    <mergeCell ref="K12:K18"/>
    <mergeCell ref="M19:M25"/>
    <mergeCell ref="Q19:Q25"/>
    <mergeCell ref="R19:R25"/>
    <mergeCell ref="S19:S25"/>
    <mergeCell ref="T19:T25"/>
    <mergeCell ref="U19:U25"/>
    <mergeCell ref="G19:G25"/>
    <mergeCell ref="H19:H25"/>
    <mergeCell ref="I19:I25"/>
    <mergeCell ref="J19:J25"/>
    <mergeCell ref="K19:K25"/>
    <mergeCell ref="AF12:AF18"/>
    <mergeCell ref="AG12:AG18"/>
    <mergeCell ref="L14:L18"/>
    <mergeCell ref="Y14:Y18"/>
    <mergeCell ref="W12:W18"/>
    <mergeCell ref="X12:X18"/>
    <mergeCell ref="Y12:Y13"/>
    <mergeCell ref="Z12:Z18"/>
    <mergeCell ref="AA12:AA18"/>
    <mergeCell ref="AB12:AB18"/>
    <mergeCell ref="Q12:Q18"/>
    <mergeCell ref="R12:R18"/>
    <mergeCell ref="S12:S18"/>
    <mergeCell ref="T12:T18"/>
    <mergeCell ref="U12:U18"/>
    <mergeCell ref="V12:V18"/>
    <mergeCell ref="L12:L13"/>
    <mergeCell ref="M12:M18"/>
    <mergeCell ref="A12:A18"/>
    <mergeCell ref="B12:B18"/>
    <mergeCell ref="C12:C18"/>
    <mergeCell ref="D12:D18"/>
    <mergeCell ref="E12:E18"/>
    <mergeCell ref="F12:F18"/>
    <mergeCell ref="G12:G18"/>
    <mergeCell ref="D9:D11"/>
    <mergeCell ref="E9:E11"/>
    <mergeCell ref="F9:F11"/>
    <mergeCell ref="G9:L9"/>
    <mergeCell ref="G10:L10"/>
    <mergeCell ref="A7:B7"/>
    <mergeCell ref="C7:F7"/>
    <mergeCell ref="G7:AG7"/>
    <mergeCell ref="A8:F8"/>
    <mergeCell ref="G8:AC8"/>
    <mergeCell ref="AD8:AD11"/>
    <mergeCell ref="AE8:AG10"/>
    <mergeCell ref="A9:A11"/>
    <mergeCell ref="B9:B11"/>
    <mergeCell ref="C9:C11"/>
    <mergeCell ref="V10:Y10"/>
    <mergeCell ref="Z10:Z11"/>
    <mergeCell ref="AA10:AC10"/>
    <mergeCell ref="M9:M11"/>
    <mergeCell ref="N9:AC9"/>
    <mergeCell ref="N10:N11"/>
    <mergeCell ref="O10:O11"/>
    <mergeCell ref="S10:S11"/>
  </mergeCells>
  <conditionalFormatting sqref="L12:L18">
    <cfRule type="expression" dxfId="31" priority="29">
      <formula>$L$14="BAJA"</formula>
    </cfRule>
    <cfRule type="expression" dxfId="30" priority="30">
      <formula>$L$14="MODERADA"</formula>
    </cfRule>
    <cfRule type="expression" dxfId="29" priority="31">
      <formula>$L$14="ALTA"</formula>
    </cfRule>
    <cfRule type="expression" dxfId="28" priority="32">
      <formula>$L$14="EXTREMA"</formula>
    </cfRule>
  </conditionalFormatting>
  <conditionalFormatting sqref="Y12:Y18">
    <cfRule type="expression" dxfId="27" priority="25">
      <formula>$Y$14="MODERADA"</formula>
    </cfRule>
    <cfRule type="expression" dxfId="26" priority="26">
      <formula>$Y$14="EXTREMA"</formula>
    </cfRule>
    <cfRule type="expression" dxfId="25" priority="27">
      <formula>$Y$14="ALTA"</formula>
    </cfRule>
    <cfRule type="expression" dxfId="24" priority="28">
      <formula>$Y$14="BAJA"</formula>
    </cfRule>
  </conditionalFormatting>
  <conditionalFormatting sqref="L19:L20">
    <cfRule type="expression" dxfId="23" priority="21">
      <formula>$L$21="BAJA"</formula>
    </cfRule>
    <cfRule type="expression" dxfId="22" priority="22">
      <formula>$L$21="MODERADA"</formula>
    </cfRule>
    <cfRule type="expression" dxfId="21" priority="23">
      <formula>$L$21="ALTA"</formula>
    </cfRule>
    <cfRule type="expression" dxfId="20" priority="24">
      <formula>$L$21="EXTREMA"</formula>
    </cfRule>
  </conditionalFormatting>
  <conditionalFormatting sqref="Y19:Y25">
    <cfRule type="expression" dxfId="19" priority="17">
      <formula>$Y$21="MODERADA"</formula>
    </cfRule>
    <cfRule type="expression" dxfId="18" priority="18">
      <formula>$Y$21="EXTREMA"</formula>
    </cfRule>
    <cfRule type="expression" dxfId="17" priority="19">
      <formula>$Y$21="ALTA"</formula>
    </cfRule>
    <cfRule type="expression" dxfId="16" priority="20">
      <formula>$Y$21="BAJA"</formula>
    </cfRule>
  </conditionalFormatting>
  <conditionalFormatting sqref="L26:L27">
    <cfRule type="expression" dxfId="15" priority="13">
      <formula>$L$28="BAJA"</formula>
    </cfRule>
    <cfRule type="expression" dxfId="14" priority="14">
      <formula>$L$28="MODERADA"</formula>
    </cfRule>
    <cfRule type="expression" dxfId="13" priority="15">
      <formula>$L$28="ALTA"</formula>
    </cfRule>
    <cfRule type="expression" dxfId="12" priority="16">
      <formula>$L$28="EXTREMA"</formula>
    </cfRule>
  </conditionalFormatting>
  <conditionalFormatting sqref="Y26:Y32">
    <cfRule type="expression" dxfId="11" priority="9">
      <formula>$Y$28="MODERADA"</formula>
    </cfRule>
    <cfRule type="expression" dxfId="10" priority="10">
      <formula>$Y$28="EXTREMA"</formula>
    </cfRule>
    <cfRule type="expression" dxfId="9" priority="11">
      <formula>$Y$28="ALTA"</formula>
    </cfRule>
    <cfRule type="expression" dxfId="8" priority="12">
      <formula>$Y$28="BAJA"</formula>
    </cfRule>
  </conditionalFormatting>
  <conditionalFormatting sqref="L28:L32">
    <cfRule type="expression" dxfId="7" priority="1">
      <formula>$L$28="BAJA"</formula>
    </cfRule>
    <cfRule type="expression" dxfId="6" priority="2">
      <formula>$L$28="MODERADA"</formula>
    </cfRule>
    <cfRule type="expression" dxfId="5" priority="3">
      <formula>$L$28="ALTA"</formula>
    </cfRule>
    <cfRule type="expression" dxfId="4" priority="4">
      <formula>$L$28="EXTREMA"</formula>
    </cfRule>
  </conditionalFormatting>
  <conditionalFormatting sqref="L21:L25">
    <cfRule type="expression" dxfId="3" priority="5">
      <formula>$L$21="BAJA"</formula>
    </cfRule>
    <cfRule type="expression" dxfId="2" priority="6">
      <formula>$L$21="MODERADA"</formula>
    </cfRule>
    <cfRule type="expression" dxfId="1" priority="7">
      <formula>$L$21="ALTA"</formula>
    </cfRule>
    <cfRule type="expression" dxfId="0" priority="8">
      <formula>$L$21="EXTREMA"</formula>
    </cfRule>
  </conditionalFormatting>
  <dataValidations count="5">
    <dataValidation type="list" allowBlank="1" showInputMessage="1" showErrorMessage="1" sqref="G12:G32">
      <formula1>$AM$2:$AM$6</formula1>
    </dataValidation>
    <dataValidation type="list" allowBlank="1" showInputMessage="1" showErrorMessage="1" sqref="O12:O32">
      <formula1>$AJ$2:$AJ$3</formula1>
    </dataValidation>
    <dataValidation type="list" allowBlank="1" showInputMessage="1" showErrorMessage="1" sqref="S12:S32">
      <formula1>$AL$1:$AM$1</formula1>
    </dataValidation>
    <dataValidation type="list" allowBlank="1" showInputMessage="1" showErrorMessage="1" sqref="I12:I32">
      <formula1>$AL$2:$AL$6</formula1>
    </dataValidation>
    <dataValidation type="list" allowBlank="1" showInputMessage="1" showErrorMessage="1" sqref="D12:D32">
      <formula1>$AK$2:$AK$7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MAPA DE RIESGOS CORRUPCIÓN</vt:lpstr>
      <vt:lpstr>COMUNICACIONES</vt:lpstr>
      <vt:lpstr>MEJORAMIENTO</vt:lpstr>
      <vt:lpstr>PLANEACIÓN</vt:lpstr>
      <vt:lpstr>INVESTIGACIONES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Carlos Andres Guerra Jimenez</cp:lastModifiedBy>
  <cp:lastPrinted>2018-12-21T20:56:07Z</cp:lastPrinted>
  <dcterms:created xsi:type="dcterms:W3CDTF">2016-10-28T13:56:30Z</dcterms:created>
  <dcterms:modified xsi:type="dcterms:W3CDTF">2019-10-16T13:42:31Z</dcterms:modified>
</cp:coreProperties>
</file>